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H162" i="3" s="1"/>
  <c r="O3"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G77" i="37" s="1"/>
  <c r="D77" i="37"/>
  <c r="B78" i="37"/>
  <c r="C78" i="37"/>
  <c r="D78" i="37"/>
  <c r="B79" i="37"/>
  <c r="C79" i="37"/>
  <c r="G79" i="37" s="1"/>
  <c r="D79" i="37"/>
  <c r="B80" i="37"/>
  <c r="C80" i="37"/>
  <c r="G80" i="37" s="1"/>
  <c r="D80" i="37"/>
  <c r="B81" i="37"/>
  <c r="C81" i="37"/>
  <c r="G81" i="37" s="1"/>
  <c r="D81" i="37"/>
  <c r="B82" i="37"/>
  <c r="C82" i="37"/>
  <c r="G82" i="37" s="1"/>
  <c r="D82" i="37"/>
  <c r="B83" i="37"/>
  <c r="C83" i="37"/>
  <c r="G83" i="37" s="1"/>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H129" i="37" s="1"/>
  <c r="B130" i="37"/>
  <c r="C130" i="37"/>
  <c r="D130" i="37"/>
  <c r="B131" i="37"/>
  <c r="B132" i="37"/>
  <c r="B133" i="37"/>
  <c r="C133" i="37"/>
  <c r="D133" i="37"/>
  <c r="B134" i="37"/>
  <c r="C134" i="37"/>
  <c r="D134" i="37"/>
  <c r="B135" i="37"/>
  <c r="C135" i="37"/>
  <c r="D135" i="37"/>
  <c r="B136" i="37"/>
  <c r="G136" i="37" s="1"/>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C153" i="37"/>
  <c r="D153" i="37"/>
  <c r="B154" i="37"/>
  <c r="C154" i="37"/>
  <c r="D154" i="37"/>
  <c r="B155" i="37"/>
  <c r="G155" i="37" s="1"/>
  <c r="C155" i="37"/>
  <c r="D155" i="37"/>
  <c r="B156" i="37"/>
  <c r="C156" i="37"/>
  <c r="D156" i="37"/>
  <c r="B157" i="37"/>
  <c r="B158" i="37"/>
  <c r="C158" i="37"/>
  <c r="G158" i="37" s="1"/>
  <c r="D158" i="37"/>
  <c r="B159" i="37"/>
  <c r="C159" i="37"/>
  <c r="D159" i="37"/>
  <c r="B160" i="37"/>
  <c r="C160" i="37"/>
  <c r="D160" i="37"/>
  <c r="B161" i="37"/>
  <c r="B162" i="37"/>
  <c r="B163" i="37"/>
  <c r="C163" i="37"/>
  <c r="D163" i="37"/>
  <c r="B164" i="37"/>
  <c r="C164" i="37"/>
  <c r="D164" i="37"/>
  <c r="B165" i="37"/>
  <c r="C165" i="37"/>
  <c r="H165" i="37" s="1"/>
  <c r="D165" i="37"/>
  <c r="B166" i="37"/>
  <c r="C166" i="37"/>
  <c r="D166" i="37"/>
  <c r="B167" i="37"/>
  <c r="B168" i="37"/>
  <c r="C168" i="37"/>
  <c r="D168" i="37"/>
  <c r="B169" i="37"/>
  <c r="C169" i="37"/>
  <c r="D169" i="37"/>
  <c r="B170" i="37"/>
  <c r="C170" i="37"/>
  <c r="D170" i="37"/>
  <c r="B171" i="37"/>
  <c r="C171" i="37"/>
  <c r="H171" i="37" s="1"/>
  <c r="D171" i="37"/>
  <c r="B172" i="37"/>
  <c r="C172" i="37"/>
  <c r="D172" i="37"/>
  <c r="B173" i="37"/>
  <c r="C173" i="37"/>
  <c r="D173" i="37"/>
  <c r="B174" i="37"/>
  <c r="C174" i="37"/>
  <c r="D174" i="37"/>
  <c r="B175" i="37"/>
  <c r="B176" i="37"/>
  <c r="C176" i="37"/>
  <c r="D176" i="37"/>
  <c r="B177" i="37"/>
  <c r="G177" i="37" s="1"/>
  <c r="C177" i="37"/>
  <c r="D177" i="37"/>
  <c r="B178" i="37"/>
  <c r="C178" i="37"/>
  <c r="D178" i="37"/>
  <c r="B179" i="37"/>
  <c r="C179" i="37"/>
  <c r="D179" i="37"/>
  <c r="B180" i="37"/>
  <c r="C180" i="37"/>
  <c r="D180" i="37"/>
  <c r="B181" i="37"/>
  <c r="G181" i="37" s="1"/>
  <c r="C181" i="37"/>
  <c r="D181" i="37"/>
  <c r="B182" i="37"/>
  <c r="C182" i="37"/>
  <c r="D182" i="37"/>
  <c r="B183" i="37"/>
  <c r="C183" i="37"/>
  <c r="D183" i="37"/>
  <c r="B184" i="37"/>
  <c r="C184" i="37"/>
  <c r="D184" i="37"/>
  <c r="B185" i="37"/>
  <c r="G185" i="37" s="1"/>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G198" i="37" s="1"/>
  <c r="C198" i="37"/>
  <c r="D198" i="37"/>
  <c r="B199" i="37"/>
  <c r="G199" i="37" s="1"/>
  <c r="C199" i="37"/>
  <c r="D199" i="37"/>
  <c r="B200" i="37"/>
  <c r="B201" i="37"/>
  <c r="C201" i="37"/>
  <c r="G201" i="37" s="1"/>
  <c r="D201" i="37"/>
  <c r="B202" i="37"/>
  <c r="C202" i="37"/>
  <c r="G202" i="37" s="1"/>
  <c r="D202" i="37"/>
  <c r="B203" i="37"/>
  <c r="C203" i="37"/>
  <c r="G203" i="37" s="1"/>
  <c r="D203" i="37"/>
  <c r="B204" i="37"/>
  <c r="C204" i="37"/>
  <c r="G204" i="37" s="1"/>
  <c r="D204" i="37"/>
  <c r="B205" i="37"/>
  <c r="C205" i="37"/>
  <c r="G205" i="37" s="1"/>
  <c r="D205" i="37"/>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D215" i="37"/>
  <c r="G215" i="37"/>
  <c r="B216" i="37"/>
  <c r="C216" i="37"/>
  <c r="D216" i="37"/>
  <c r="G216" i="37"/>
  <c r="B217" i="37"/>
  <c r="B218" i="37"/>
  <c r="C218" i="37"/>
  <c r="D218" i="37"/>
  <c r="B219" i="37"/>
  <c r="C219" i="37"/>
  <c r="G219" i="37" s="1"/>
  <c r="D219" i="37"/>
  <c r="B220" i="37"/>
  <c r="C220" i="37"/>
  <c r="D220" i="37"/>
  <c r="B221" i="37"/>
  <c r="C221" i="37"/>
  <c r="D221" i="37"/>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G231" i="37" s="1"/>
  <c r="D231" i="37"/>
  <c r="B232" i="37"/>
  <c r="B233" i="37"/>
  <c r="C233" i="37"/>
  <c r="D233" i="37"/>
  <c r="B234" i="37"/>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B244" i="37"/>
  <c r="C244" i="37"/>
  <c r="G244" i="37" s="1"/>
  <c r="D244" i="37"/>
  <c r="B245" i="37"/>
  <c r="C245" i="37"/>
  <c r="D245" i="37"/>
  <c r="B246" i="37"/>
  <c r="C246" i="37"/>
  <c r="G246" i="37" s="1"/>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B257" i="37"/>
  <c r="C257" i="37"/>
  <c r="D257" i="37"/>
  <c r="G257" i="37"/>
  <c r="B258" i="37"/>
  <c r="B259" i="37"/>
  <c r="B260" i="37"/>
  <c r="C260" i="37"/>
  <c r="D260" i="37"/>
  <c r="B261" i="37"/>
  <c r="G261" i="37" s="1"/>
  <c r="C261" i="37"/>
  <c r="D261" i="37"/>
  <c r="B262" i="37"/>
  <c r="C262" i="37"/>
  <c r="D262" i="37"/>
  <c r="B263" i="37"/>
  <c r="B264" i="37"/>
  <c r="C264" i="37"/>
  <c r="G264" i="37" s="1"/>
  <c r="D264" i="37"/>
  <c r="B265" i="37"/>
  <c r="C265" i="37"/>
  <c r="G265" i="37" s="1"/>
  <c r="D265" i="37"/>
  <c r="B266" i="37"/>
  <c r="C266" i="37"/>
  <c r="G266" i="37" s="1"/>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H285" i="37" s="1"/>
  <c r="B286" i="37"/>
  <c r="C286" i="37"/>
  <c r="D286" i="37"/>
  <c r="B287" i="37"/>
  <c r="C287" i="37"/>
  <c r="D287" i="37"/>
  <c r="B288" i="37"/>
  <c r="C288" i="37"/>
  <c r="D288" i="37"/>
  <c r="B289" i="37"/>
  <c r="C289" i="37"/>
  <c r="D289" i="37"/>
  <c r="B290" i="37"/>
  <c r="B291" i="37"/>
  <c r="B292" i="37"/>
  <c r="B293" i="37"/>
  <c r="C293" i="37"/>
  <c r="D293" i="37"/>
  <c r="G293" i="37" s="1"/>
  <c r="B294" i="37"/>
  <c r="C294" i="37"/>
  <c r="D294" i="37"/>
  <c r="G294" i="37" s="1"/>
  <c r="B295" i="37"/>
  <c r="C295" i="37"/>
  <c r="D295" i="37"/>
  <c r="G295" i="37" s="1"/>
  <c r="B296" i="37"/>
  <c r="B297" i="37"/>
  <c r="C297" i="37"/>
  <c r="D297" i="37"/>
  <c r="B298" i="37"/>
  <c r="G298" i="37" s="1"/>
  <c r="C298" i="37"/>
  <c r="D298" i="37"/>
  <c r="B299" i="37"/>
  <c r="C299" i="37"/>
  <c r="D299" i="37"/>
  <c r="B300" i="37"/>
  <c r="C300" i="37"/>
  <c r="D300" i="37"/>
  <c r="B301" i="37"/>
  <c r="C301" i="37"/>
  <c r="D301" i="37"/>
  <c r="B302" i="37"/>
  <c r="G302" i="37" s="1"/>
  <c r="C302" i="37"/>
  <c r="D302" i="37"/>
  <c r="B303" i="37"/>
  <c r="B304" i="37"/>
  <c r="B305" i="37"/>
  <c r="C305" i="37"/>
  <c r="G305" i="37" s="1"/>
  <c r="D305" i="37"/>
  <c r="B306" i="37"/>
  <c r="C306" i="37"/>
  <c r="D306" i="37"/>
  <c r="G306" i="37"/>
  <c r="B307" i="37"/>
  <c r="C307" i="37"/>
  <c r="D307" i="37"/>
  <c r="G307" i="37"/>
  <c r="B308" i="37"/>
  <c r="C308" i="37"/>
  <c r="D308" i="37"/>
  <c r="G308" i="37"/>
  <c r="B309" i="37"/>
  <c r="B310" i="37"/>
  <c r="C310" i="37"/>
  <c r="D310" i="37"/>
  <c r="B311" i="37"/>
  <c r="C311" i="37"/>
  <c r="D311" i="37"/>
  <c r="B312" i="37"/>
  <c r="C312" i="37"/>
  <c r="D312" i="37"/>
  <c r="B313" i="37"/>
  <c r="C313" i="37"/>
  <c r="D313" i="37"/>
  <c r="B314" i="37"/>
  <c r="C314" i="37"/>
  <c r="D314" i="37"/>
  <c r="B315" i="37"/>
  <c r="C315" i="37"/>
  <c r="D315" i="37"/>
  <c r="B316" i="37"/>
  <c r="G316" i="37" s="1"/>
  <c r="C316" i="37"/>
  <c r="D316" i="37"/>
  <c r="B317" i="37"/>
  <c r="C317" i="37"/>
  <c r="D317" i="37"/>
  <c r="B318" i="37"/>
  <c r="B319" i="37"/>
  <c r="C319" i="37"/>
  <c r="D319" i="37"/>
  <c r="B320" i="37"/>
  <c r="C320" i="37"/>
  <c r="D320" i="37"/>
  <c r="B321" i="37"/>
  <c r="C321" i="37"/>
  <c r="D321" i="37"/>
  <c r="B322" i="37"/>
  <c r="G322" i="37" s="1"/>
  <c r="C322" i="37"/>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G350" i="37" s="1"/>
  <c r="B351" i="37"/>
  <c r="C351" i="37"/>
  <c r="D351" i="37"/>
  <c r="G351" i="37" s="1"/>
  <c r="B352" i="37"/>
  <c r="C352" i="37"/>
  <c r="D352" i="37"/>
  <c r="B353" i="37"/>
  <c r="C353" i="37"/>
  <c r="D353" i="37"/>
  <c r="B354" i="37"/>
  <c r="C354" i="37"/>
  <c r="D354" i="37"/>
  <c r="G354" i="37" s="1"/>
  <c r="B355" i="37"/>
  <c r="B356" i="37"/>
  <c r="B357" i="37"/>
  <c r="C357" i="37"/>
  <c r="D357" i="37"/>
  <c r="B358" i="37"/>
  <c r="C358" i="37"/>
  <c r="D358" i="37"/>
  <c r="G358" i="37" s="1"/>
  <c r="B359" i="37"/>
  <c r="C359" i="37"/>
  <c r="D359" i="37"/>
  <c r="G359" i="37" s="1"/>
  <c r="B360" i="37"/>
  <c r="C360" i="37"/>
  <c r="D360" i="37"/>
  <c r="B361" i="37"/>
  <c r="B362" i="37"/>
  <c r="C362" i="37"/>
  <c r="D362" i="37"/>
  <c r="B363" i="37"/>
  <c r="C363" i="37"/>
  <c r="H363" i="37" s="1"/>
  <c r="D363" i="37"/>
  <c r="B364" i="37"/>
  <c r="C364" i="37"/>
  <c r="D364" i="37"/>
  <c r="G364" i="37" s="1"/>
  <c r="B365" i="37"/>
  <c r="C365" i="37"/>
  <c r="D365" i="37"/>
  <c r="G365" i="37" s="1"/>
  <c r="B366" i="37"/>
  <c r="C366" i="37"/>
  <c r="D366" i="37"/>
  <c r="B367" i="37"/>
  <c r="C367" i="37"/>
  <c r="D367" i="37"/>
  <c r="B368" i="37"/>
  <c r="C368" i="37"/>
  <c r="D368" i="37"/>
  <c r="G368" i="37" s="1"/>
  <c r="B369" i="37"/>
  <c r="C369" i="37"/>
  <c r="D369" i="37"/>
  <c r="G369" i="37" s="1"/>
  <c r="B370" i="37"/>
  <c r="B371" i="37"/>
  <c r="C371" i="37"/>
  <c r="D371" i="37"/>
  <c r="G371" i="37" s="1"/>
  <c r="B372" i="37"/>
  <c r="C372" i="37"/>
  <c r="D372" i="37"/>
  <c r="B373" i="37"/>
  <c r="C373" i="37"/>
  <c r="D373" i="37"/>
  <c r="B374" i="37"/>
  <c r="C374" i="37"/>
  <c r="D374" i="37"/>
  <c r="G374" i="37" s="1"/>
  <c r="B375" i="37"/>
  <c r="B376" i="37"/>
  <c r="C376" i="37"/>
  <c r="D376" i="37"/>
  <c r="G376" i="37" s="1"/>
  <c r="B377" i="37"/>
  <c r="C377" i="37"/>
  <c r="D377" i="37"/>
  <c r="G377" i="37" s="1"/>
  <c r="B378" i="37"/>
  <c r="C378" i="37"/>
  <c r="D378" i="37"/>
  <c r="B379" i="37"/>
  <c r="C379" i="37"/>
  <c r="D379" i="37"/>
  <c r="B380" i="37"/>
  <c r="B381" i="37"/>
  <c r="C381" i="37"/>
  <c r="D381" i="37"/>
  <c r="B382" i="37"/>
  <c r="C382" i="37"/>
  <c r="D382" i="37"/>
  <c r="G382" i="37" s="1"/>
  <c r="B383" i="37"/>
  <c r="B384" i="37"/>
  <c r="C384" i="37"/>
  <c r="D384" i="37"/>
  <c r="G384" i="37" s="1"/>
  <c r="B385" i="37"/>
  <c r="C385" i="37"/>
  <c r="D385" i="37"/>
  <c r="G385" i="37" s="1"/>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G396" i="37" s="1"/>
  <c r="C396" i="37"/>
  <c r="D396" i="37"/>
  <c r="B397" i="37"/>
  <c r="G397" i="37" s="1"/>
  <c r="C397" i="37"/>
  <c r="D397" i="37"/>
  <c r="B398" i="37"/>
  <c r="G398" i="37" s="1"/>
  <c r="C398" i="37"/>
  <c r="D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B421" i="37"/>
  <c r="B422" i="37"/>
  <c r="G422" i="37" s="1"/>
  <c r="C422" i="37"/>
  <c r="D422" i="37"/>
  <c r="B423" i="37"/>
  <c r="G423" i="37" s="1"/>
  <c r="C423" i="37"/>
  <c r="D423" i="37"/>
  <c r="B424" i="37"/>
  <c r="G424" i="37" s="1"/>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G440" i="37" s="1"/>
  <c r="B441" i="37"/>
  <c r="C441" i="37"/>
  <c r="D441" i="37"/>
  <c r="B442" i="37"/>
  <c r="C442" i="37"/>
  <c r="D442" i="37"/>
  <c r="B443" i="37"/>
  <c r="C443" i="37"/>
  <c r="D443" i="37"/>
  <c r="G443" i="37" s="1"/>
  <c r="B444" i="37"/>
  <c r="C444" i="37"/>
  <c r="D444" i="37"/>
  <c r="G444" i="37" s="1"/>
  <c r="B445" i="37"/>
  <c r="C445" i="37"/>
  <c r="D445" i="37"/>
  <c r="B446" i="37"/>
  <c r="B447" i="37"/>
  <c r="G447" i="37" s="1"/>
  <c r="C447" i="37"/>
  <c r="D447" i="37"/>
  <c r="B448" i="37"/>
  <c r="G448" i="37" s="1"/>
  <c r="C448" i="37"/>
  <c r="D448" i="37"/>
  <c r="B449" i="37"/>
  <c r="G449" i="37" s="1"/>
  <c r="C449" i="37"/>
  <c r="D449" i="37"/>
  <c r="B450" i="37"/>
  <c r="B451" i="37"/>
  <c r="B452" i="37"/>
  <c r="C452" i="37"/>
  <c r="G452" i="37" s="1"/>
  <c r="D452" i="37"/>
  <c r="B453" i="37"/>
  <c r="C453" i="37"/>
  <c r="G453" i="37" s="1"/>
  <c r="D453" i="37"/>
  <c r="B454" i="37"/>
  <c r="B455" i="37"/>
  <c r="C455" i="37"/>
  <c r="D455" i="37"/>
  <c r="B456" i="37"/>
  <c r="C456" i="37"/>
  <c r="D456" i="37"/>
  <c r="G456" i="37" s="1"/>
  <c r="B457" i="37"/>
  <c r="B458" i="37"/>
  <c r="C458" i="37"/>
  <c r="G458" i="37" s="1"/>
  <c r="D458" i="37"/>
  <c r="B459" i="37"/>
  <c r="C459" i="37"/>
  <c r="G459" i="37" s="1"/>
  <c r="D459" i="37"/>
  <c r="B460" i="37"/>
  <c r="B461" i="37"/>
  <c r="G461" i="37" s="1"/>
  <c r="C461" i="37"/>
  <c r="D461" i="37"/>
  <c r="B462" i="37"/>
  <c r="G462" i="37" s="1"/>
  <c r="C462" i="37"/>
  <c r="D462" i="37"/>
  <c r="B463" i="37"/>
  <c r="B464" i="37"/>
  <c r="B465" i="37"/>
  <c r="C465" i="37"/>
  <c r="D465" i="37"/>
  <c r="G465" i="37" s="1"/>
  <c r="B466" i="37"/>
  <c r="C466" i="37"/>
  <c r="D466" i="37"/>
  <c r="B467" i="37"/>
  <c r="C467" i="37"/>
  <c r="D467" i="37"/>
  <c r="B468" i="37"/>
  <c r="C468" i="37"/>
  <c r="D468" i="37"/>
  <c r="G468" i="37" s="1"/>
  <c r="B469" i="37"/>
  <c r="B470" i="37"/>
  <c r="C470" i="37"/>
  <c r="G470" i="37" s="1"/>
  <c r="D470" i="37"/>
  <c r="B471" i="37"/>
  <c r="C471" i="37"/>
  <c r="G471" i="37" s="1"/>
  <c r="D471" i="37"/>
  <c r="B472" i="37"/>
  <c r="B473" i="37"/>
  <c r="G473" i="37" s="1"/>
  <c r="C473" i="37"/>
  <c r="D473" i="37"/>
  <c r="B474" i="37"/>
  <c r="G474" i="37" s="1"/>
  <c r="C474" i="37"/>
  <c r="D474" i="37"/>
  <c r="B475" i="37"/>
  <c r="B476" i="37"/>
  <c r="B477" i="37"/>
  <c r="C477" i="37"/>
  <c r="D477" i="37"/>
  <c r="G477" i="37" s="1"/>
  <c r="B478" i="37"/>
  <c r="C478" i="37"/>
  <c r="D478" i="37"/>
  <c r="B479" i="37"/>
  <c r="C479" i="37"/>
  <c r="D479" i="37"/>
  <c r="B480" i="37"/>
  <c r="C480" i="37"/>
  <c r="D480" i="37"/>
  <c r="G480" i="37" s="1"/>
  <c r="B481" i="37"/>
  <c r="B482" i="37"/>
  <c r="C482" i="37"/>
  <c r="G482" i="37" s="1"/>
  <c r="D482" i="37"/>
  <c r="B483" i="37"/>
  <c r="C483" i="37"/>
  <c r="G483" i="37" s="1"/>
  <c r="D483" i="37"/>
  <c r="B484" i="37"/>
  <c r="C484" i="37"/>
  <c r="G484" i="37" s="1"/>
  <c r="D484" i="37"/>
  <c r="B485" i="37"/>
  <c r="C485" i="37"/>
  <c r="G485" i="37" s="1"/>
  <c r="D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G499" i="37" s="1"/>
  <c r="B500" i="37"/>
  <c r="C500" i="37"/>
  <c r="D500" i="37"/>
  <c r="B501" i="37"/>
  <c r="C501" i="37"/>
  <c r="D501" i="37"/>
  <c r="B502" i="37"/>
  <c r="C502" i="37"/>
  <c r="D502" i="37"/>
  <c r="G502" i="37" s="1"/>
  <c r="B503" i="37"/>
  <c r="C503" i="37"/>
  <c r="D503" i="37"/>
  <c r="G503" i="37" s="1"/>
  <c r="B504" i="37"/>
  <c r="C504" i="37"/>
  <c r="D504" i="37"/>
  <c r="B505" i="37"/>
  <c r="C505" i="37"/>
  <c r="D505" i="37"/>
  <c r="B506" i="37"/>
  <c r="B507" i="37"/>
  <c r="B508" i="37"/>
  <c r="G508" i="37" s="1"/>
  <c r="C508" i="37"/>
  <c r="D508" i="37"/>
  <c r="B509" i="37"/>
  <c r="G509" i="37" s="1"/>
  <c r="C509" i="37"/>
  <c r="D509" i="37"/>
  <c r="B510" i="37"/>
  <c r="B511" i="37"/>
  <c r="C511" i="37"/>
  <c r="D511" i="37"/>
  <c r="G511" i="37"/>
  <c r="B512" i="37"/>
  <c r="C512" i="37"/>
  <c r="D512" i="37"/>
  <c r="G512" i="37"/>
  <c r="B513" i="37"/>
  <c r="B514" i="37"/>
  <c r="C514" i="37"/>
  <c r="D514" i="37"/>
  <c r="G514" i="37" s="1"/>
  <c r="B515" i="37"/>
  <c r="C515" i="37"/>
  <c r="D515" i="37"/>
  <c r="G515" i="37" s="1"/>
  <c r="B516" i="37"/>
  <c r="B517" i="37"/>
  <c r="C517" i="37"/>
  <c r="D517" i="37"/>
  <c r="G517" i="37"/>
  <c r="B518" i="37"/>
  <c r="C518" i="37"/>
  <c r="D518" i="37"/>
  <c r="G518" i="37"/>
  <c r="B519" i="37"/>
  <c r="B520" i="37"/>
  <c r="B521" i="37"/>
  <c r="B522" i="37"/>
  <c r="C522" i="37"/>
  <c r="D522" i="37"/>
  <c r="B523" i="37"/>
  <c r="C523" i="37"/>
  <c r="D523" i="37"/>
  <c r="B524" i="37"/>
  <c r="C524" i="37"/>
  <c r="D524" i="37"/>
  <c r="G524" i="37" s="1"/>
  <c r="B525" i="37"/>
  <c r="C525" i="37"/>
  <c r="D525" i="37"/>
  <c r="G525" i="37" s="1"/>
  <c r="B526" i="37"/>
  <c r="B527" i="37"/>
  <c r="C527" i="37"/>
  <c r="D527" i="37"/>
  <c r="G527" i="37"/>
  <c r="B528" i="37"/>
  <c r="C528" i="37"/>
  <c r="D528" i="37"/>
  <c r="G528" i="37"/>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G544" i="37" s="1"/>
  <c r="B545" i="37"/>
  <c r="C545" i="37"/>
  <c r="D545" i="37"/>
  <c r="G545" i="37" s="1"/>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G555" i="37" s="1"/>
  <c r="D555" i="37"/>
  <c r="B556" i="37"/>
  <c r="C556" i="37"/>
  <c r="G556" i="37" s="1"/>
  <c r="D556" i="37"/>
  <c r="B557" i="37"/>
  <c r="C557" i="37"/>
  <c r="G557" i="37" s="1"/>
  <c r="D557" i="37"/>
  <c r="B558" i="37"/>
  <c r="B559" i="37"/>
  <c r="B560" i="37"/>
  <c r="C560" i="37"/>
  <c r="D560" i="37"/>
  <c r="B561" i="37"/>
  <c r="C561" i="37"/>
  <c r="D561" i="37"/>
  <c r="B562" i="37"/>
  <c r="B563" i="37"/>
  <c r="G563" i="37" s="1"/>
  <c r="C563" i="37"/>
  <c r="D563" i="37"/>
  <c r="B564" i="37"/>
  <c r="G564" i="37" s="1"/>
  <c r="C564" i="37"/>
  <c r="D564" i="37"/>
  <c r="B565" i="37"/>
  <c r="B566" i="37"/>
  <c r="G566" i="37" s="1"/>
  <c r="C566" i="37"/>
  <c r="D566" i="37"/>
  <c r="B567" i="37"/>
  <c r="G567" i="37" s="1"/>
  <c r="C567" i="37"/>
  <c r="D567" i="37"/>
  <c r="B568" i="37"/>
  <c r="B569" i="37"/>
  <c r="C569" i="37"/>
  <c r="D569" i="37"/>
  <c r="G569" i="37"/>
  <c r="B570" i="37"/>
  <c r="C570" i="37"/>
  <c r="D570" i="37"/>
  <c r="G570" i="37"/>
  <c r="B571" i="37"/>
  <c r="B572" i="37"/>
  <c r="B573" i="37"/>
  <c r="G573" i="37" s="1"/>
  <c r="C573" i="37"/>
  <c r="D573" i="37"/>
  <c r="B574" i="37"/>
  <c r="G574" i="37" s="1"/>
  <c r="C574" i="37"/>
  <c r="D574" i="37"/>
  <c r="B575" i="37"/>
  <c r="G575" i="37" s="1"/>
  <c r="C575" i="37"/>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G583" i="37" s="1"/>
  <c r="B584" i="37"/>
  <c r="B585" i="37"/>
  <c r="B586" i="37"/>
  <c r="C586" i="37"/>
  <c r="G586" i="37" s="1"/>
  <c r="D586" i="37"/>
  <c r="B587" i="37"/>
  <c r="C587" i="37"/>
  <c r="G587" i="37" s="1"/>
  <c r="D587" i="37"/>
  <c r="B588" i="37"/>
  <c r="C588" i="37"/>
  <c r="G588" i="37" s="1"/>
  <c r="D588" i="37"/>
  <c r="B589" i="37"/>
  <c r="C589" i="37"/>
  <c r="G589" i="37" s="1"/>
  <c r="D589" i="37"/>
  <c r="B590" i="37"/>
  <c r="B591" i="37"/>
  <c r="G591" i="37" s="1"/>
  <c r="C591" i="37"/>
  <c r="D591" i="37"/>
  <c r="B592" i="37"/>
  <c r="G592" i="37" s="1"/>
  <c r="C592" i="37"/>
  <c r="D592" i="37"/>
  <c r="B593" i="37"/>
  <c r="G593" i="37" s="1"/>
  <c r="C593" i="37"/>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C609" i="37"/>
  <c r="G609" i="37" s="1"/>
  <c r="D609" i="37"/>
  <c r="B610" i="37"/>
  <c r="C610" i="37"/>
  <c r="G610" i="37" s="1"/>
  <c r="D610" i="37"/>
  <c r="B611" i="37"/>
  <c r="C611" i="37"/>
  <c r="G611" i="37" s="1"/>
  <c r="D611" i="37"/>
  <c r="B612" i="37"/>
  <c r="C612" i="37"/>
  <c r="G612" i="37" s="1"/>
  <c r="D612" i="37"/>
  <c r="B613" i="37"/>
  <c r="C613" i="37"/>
  <c r="G613" i="37" s="1"/>
  <c r="D613" i="37"/>
  <c r="B614" i="37"/>
  <c r="C614" i="37"/>
  <c r="G614" i="37" s="1"/>
  <c r="D614" i="37"/>
  <c r="B615" i="37"/>
  <c r="C615" i="37"/>
  <c r="G615" i="37" s="1"/>
  <c r="D615" i="37"/>
  <c r="B616" i="37"/>
  <c r="B617" i="37"/>
  <c r="B618" i="37"/>
  <c r="G618" i="37" s="1"/>
  <c r="C618" i="37"/>
  <c r="D618" i="37"/>
  <c r="B619" i="37"/>
  <c r="G619" i="37" s="1"/>
  <c r="C619" i="37"/>
  <c r="D619" i="37"/>
  <c r="B620" i="37"/>
  <c r="B621" i="37"/>
  <c r="C621" i="37"/>
  <c r="D621" i="37"/>
  <c r="G621" i="37"/>
  <c r="B622" i="37"/>
  <c r="C622" i="37"/>
  <c r="D622" i="37"/>
  <c r="G622" i="37"/>
  <c r="B623" i="37"/>
  <c r="B624" i="37"/>
  <c r="C624" i="37"/>
  <c r="G624" i="37" s="1"/>
  <c r="D624" i="37"/>
  <c r="B625" i="37"/>
  <c r="C625" i="37"/>
  <c r="G625" i="37" s="1"/>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B645" i="37"/>
  <c r="C645" i="37"/>
  <c r="D645" i="37"/>
  <c r="G645" i="37"/>
  <c r="B646" i="37"/>
  <c r="C646" i="37"/>
  <c r="D646" i="37"/>
  <c r="H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s="1"/>
  <c r="B668" i="37"/>
  <c r="C668" i="37"/>
  <c r="D668" i="37"/>
  <c r="G668" i="37"/>
  <c r="B669" i="37"/>
  <c r="C669" i="37"/>
  <c r="D669" i="37"/>
  <c r="B670" i="37"/>
  <c r="C670" i="37"/>
  <c r="D670" i="37"/>
  <c r="G670" i="37"/>
  <c r="B671" i="37"/>
  <c r="C671" i="37"/>
  <c r="D671" i="37"/>
  <c r="G671" i="37"/>
  <c r="B672" i="37"/>
  <c r="C672" i="37"/>
  <c r="D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s="1"/>
  <c r="B689" i="37"/>
  <c r="C689" i="37"/>
  <c r="D689" i="37"/>
  <c r="G689" i="37" s="1"/>
  <c r="B690" i="37"/>
  <c r="C690" i="37"/>
  <c r="D690" i="37"/>
  <c r="G690" i="37" s="1"/>
  <c r="B691" i="37"/>
  <c r="C691" i="37"/>
  <c r="D691" i="37"/>
  <c r="G691" i="37"/>
  <c r="B692" i="37"/>
  <c r="C692" i="37"/>
  <c r="D692" i="37"/>
  <c r="G692" i="37" s="1"/>
  <c r="B693" i="37"/>
  <c r="C693" i="37"/>
  <c r="D693" i="37"/>
  <c r="G693" i="37" s="1"/>
  <c r="B694" i="37"/>
  <c r="C694" i="37"/>
  <c r="D694" i="37"/>
  <c r="G694" i="37" s="1"/>
  <c r="B695" i="37"/>
  <c r="C695" i="37"/>
  <c r="D695" i="37"/>
  <c r="G695" i="37" s="1"/>
  <c r="B696" i="37"/>
  <c r="C696" i="37"/>
  <c r="D696" i="37"/>
  <c r="G696" i="37"/>
  <c r="B697" i="37"/>
  <c r="C697" i="37"/>
  <c r="D697" i="37"/>
  <c r="G697" i="37" s="1"/>
  <c r="B698" i="37"/>
  <c r="C698" i="37"/>
  <c r="D698" i="37"/>
  <c r="G698" i="37" s="1"/>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s="1"/>
  <c r="B782" i="37"/>
  <c r="C782" i="37"/>
  <c r="D782" i="37"/>
  <c r="G782" i="37"/>
  <c r="B783" i="37"/>
  <c r="C783" i="37"/>
  <c r="D783" i="37"/>
  <c r="G783" i="37"/>
  <c r="B784" i="37"/>
  <c r="C784" i="37"/>
  <c r="D784" i="37"/>
  <c r="G784" i="37"/>
  <c r="B785" i="37"/>
  <c r="C785" i="37"/>
  <c r="D785" i="37"/>
  <c r="G785" i="37" s="1"/>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G993" i="37" s="1"/>
  <c r="B994" i="37"/>
  <c r="C994" i="37"/>
  <c r="D994" i="37"/>
  <c r="B995" i="37"/>
  <c r="C995" i="37"/>
  <c r="D995" i="37"/>
  <c r="B996" i="37"/>
  <c r="C996" i="37"/>
  <c r="D996" i="37"/>
  <c r="B997" i="37"/>
  <c r="C997" i="37"/>
  <c r="D997" i="37"/>
  <c r="G997" i="37" s="1"/>
  <c r="B998" i="37"/>
  <c r="C998" i="37"/>
  <c r="D998" i="37"/>
  <c r="B999" i="37"/>
  <c r="C999" i="37"/>
  <c r="D999" i="37"/>
  <c r="B1000" i="37"/>
  <c r="B1001" i="37"/>
  <c r="C1001" i="37"/>
  <c r="D1001" i="37"/>
  <c r="B1002" i="37"/>
  <c r="C1002" i="37"/>
  <c r="D1002" i="37"/>
  <c r="B1003" i="37"/>
  <c r="C1003" i="37"/>
  <c r="D1003" i="37"/>
  <c r="B1004" i="37"/>
  <c r="G1004" i="37" s="1"/>
  <c r="C1004" i="37"/>
  <c r="D1004" i="37"/>
  <c r="B1005" i="37"/>
  <c r="C1005" i="37"/>
  <c r="H1005" i="37" s="1"/>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G1020" i="37" s="1"/>
  <c r="B1021" i="37"/>
  <c r="C1021" i="37"/>
  <c r="D1021" i="37"/>
  <c r="G1021" i="37" s="1"/>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G1032" i="37" s="1"/>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G1054" i="37" s="1"/>
  <c r="B1055" i="37"/>
  <c r="C1055" i="37"/>
  <c r="D1055" i="37"/>
  <c r="B1056" i="37"/>
  <c r="C1056" i="37"/>
  <c r="D1056" i="37"/>
  <c r="H1056" i="37" s="1"/>
  <c r="B1057" i="37"/>
  <c r="B1058" i="37"/>
  <c r="B1059" i="37"/>
  <c r="C1059" i="37"/>
  <c r="D1059" i="37"/>
  <c r="B1060" i="37"/>
  <c r="C1060" i="37"/>
  <c r="D1060" i="37"/>
  <c r="B1061" i="37"/>
  <c r="C1061" i="37"/>
  <c r="D1061" i="37"/>
  <c r="B1062" i="37"/>
  <c r="C1062" i="37"/>
  <c r="D1062" i="37"/>
  <c r="B1063" i="37"/>
  <c r="C1063" i="37"/>
  <c r="H1063" i="37" s="1"/>
  <c r="D1063" i="37"/>
  <c r="B1064" i="37"/>
  <c r="C1064" i="37"/>
  <c r="D1064" i="37"/>
  <c r="B1065" i="37"/>
  <c r="C1065" i="37"/>
  <c r="D1065" i="37"/>
  <c r="B1066" i="37"/>
  <c r="C1066" i="37"/>
  <c r="D1066" i="37"/>
  <c r="B1067" i="37"/>
  <c r="C1067" i="37"/>
  <c r="H1067" i="37" s="1"/>
  <c r="D1067" i="37"/>
  <c r="B1068" i="37"/>
  <c r="C1068" i="37"/>
  <c r="D1068" i="37"/>
  <c r="B1069" i="37"/>
  <c r="C1069" i="37"/>
  <c r="D1069" i="37"/>
  <c r="B1070" i="37"/>
  <c r="C1070" i="37"/>
  <c r="D1070" i="37"/>
  <c r="B1071" i="37"/>
  <c r="C1071" i="37"/>
  <c r="H1071" i="37" s="1"/>
  <c r="D1071" i="37"/>
  <c r="B1072" i="37"/>
  <c r="C1072" i="37"/>
  <c r="D1072" i="37"/>
  <c r="B1073" i="37"/>
  <c r="C1073" i="37"/>
  <c r="D1073" i="37"/>
  <c r="B1074" i="37"/>
  <c r="C1074" i="37"/>
  <c r="D1074" i="37"/>
  <c r="B1075" i="37"/>
  <c r="C1075" i="37"/>
  <c r="D1075" i="37"/>
  <c r="B1076" i="37"/>
  <c r="B1077" i="37"/>
  <c r="C1077" i="37"/>
  <c r="G1077" i="37" s="1"/>
  <c r="D1077" i="37"/>
  <c r="B1078" i="37"/>
  <c r="C1078" i="37"/>
  <c r="D1078" i="37"/>
  <c r="B1079" i="37"/>
  <c r="C1079" i="37"/>
  <c r="D1079" i="37"/>
  <c r="B1080" i="37"/>
  <c r="C1080" i="37"/>
  <c r="D1080" i="37"/>
  <c r="B1081" i="37"/>
  <c r="C1081" i="37"/>
  <c r="D1081" i="37"/>
  <c r="B1082" i="37"/>
  <c r="C1082" i="37"/>
  <c r="G1082" i="37" s="1"/>
  <c r="D1082" i="37"/>
  <c r="B1083" i="37"/>
  <c r="C1083" i="37"/>
  <c r="D1083" i="37"/>
  <c r="B1084" i="37"/>
  <c r="C1084" i="37"/>
  <c r="D1084" i="37"/>
  <c r="B1085" i="37"/>
  <c r="C1085" i="37"/>
  <c r="D1085" i="37"/>
  <c r="B1086" i="37"/>
  <c r="C1086" i="37"/>
  <c r="G1086" i="37" s="1"/>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G1100" i="37" s="1"/>
  <c r="C1100" i="37"/>
  <c r="D1100" i="37"/>
  <c r="B1101" i="37"/>
  <c r="C1101" i="37"/>
  <c r="D1101" i="37"/>
  <c r="H1101" i="37" s="1"/>
  <c r="B1102" i="37"/>
  <c r="C1102" i="37"/>
  <c r="D1102" i="37"/>
  <c r="B1103" i="37"/>
  <c r="C1103" i="37"/>
  <c r="H1103" i="37" s="1"/>
  <c r="D1103" i="37"/>
  <c r="B1104" i="37"/>
  <c r="B1105" i="37"/>
  <c r="B1106" i="37"/>
  <c r="C1106" i="37"/>
  <c r="D1106" i="37"/>
  <c r="B1107" i="37"/>
  <c r="C1107" i="37"/>
  <c r="D1107" i="37"/>
  <c r="B1108" i="37"/>
  <c r="C1108" i="37"/>
  <c r="D1108" i="37"/>
  <c r="B1109" i="37"/>
  <c r="C1109" i="37"/>
  <c r="D1109" i="37"/>
  <c r="B1110" i="37"/>
  <c r="C1110" i="37"/>
  <c r="D1110" i="37"/>
  <c r="B1111" i="37"/>
  <c r="C1111" i="37"/>
  <c r="H1111" i="37" s="1"/>
  <c r="D1111" i="37"/>
  <c r="B1112" i="37"/>
  <c r="B1113" i="37"/>
  <c r="C1113" i="37"/>
  <c r="D1113" i="37"/>
  <c r="B1114" i="37"/>
  <c r="C1114" i="37"/>
  <c r="D1114" i="37"/>
  <c r="B1115" i="37"/>
  <c r="C1115" i="37"/>
  <c r="D1115" i="37"/>
  <c r="G1115" i="37" s="1"/>
  <c r="B1116" i="37"/>
  <c r="B1117" i="37"/>
  <c r="C1117" i="37"/>
  <c r="D1117" i="37"/>
  <c r="B1118" i="37"/>
  <c r="C1118" i="37"/>
  <c r="D1118" i="37"/>
  <c r="G1118" i="37" s="1"/>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G1135" i="37" s="1"/>
  <c r="B1136" i="37"/>
  <c r="C1136" i="37"/>
  <c r="D1136" i="37"/>
  <c r="G1136" i="37" s="1"/>
  <c r="B1137" i="37"/>
  <c r="C1137" i="37"/>
  <c r="D1137" i="37"/>
  <c r="G1137" i="37" s="1"/>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H1163" i="37" s="1"/>
  <c r="B1164" i="37"/>
  <c r="C1164" i="37"/>
  <c r="D1164" i="37"/>
  <c r="B1165" i="37"/>
  <c r="C1165" i="37"/>
  <c r="D1165" i="37"/>
  <c r="B1166" i="37"/>
  <c r="C1166" i="37"/>
  <c r="G1166" i="37" s="1"/>
  <c r="D1166" i="37"/>
  <c r="B1167" i="37"/>
  <c r="C1167" i="37"/>
  <c r="D1167" i="37"/>
  <c r="H1167" i="37" s="1"/>
  <c r="B1168" i="37"/>
  <c r="B1169" i="37"/>
  <c r="B1170" i="37"/>
  <c r="C1170" i="37"/>
  <c r="D1170" i="37"/>
  <c r="B1171" i="37"/>
  <c r="C1171" i="37"/>
  <c r="D1171" i="37"/>
  <c r="B1172" i="37"/>
  <c r="C1172" i="37"/>
  <c r="D1172" i="37"/>
  <c r="B1173" i="37"/>
  <c r="G1173" i="37" s="1"/>
  <c r="C1173" i="37"/>
  <c r="D1173" i="37"/>
  <c r="B1174" i="37"/>
  <c r="C1174" i="37"/>
  <c r="H1174" i="37" s="1"/>
  <c r="D1174" i="37"/>
  <c r="B1175" i="37"/>
  <c r="C1175" i="37"/>
  <c r="D1175" i="37"/>
  <c r="B1176" i="37"/>
  <c r="C1176" i="37"/>
  <c r="D1176" i="37"/>
  <c r="B1177" i="37"/>
  <c r="G1177" i="37" s="1"/>
  <c r="C1177" i="37"/>
  <c r="D1177" i="37"/>
  <c r="B1178" i="37"/>
  <c r="C1178" i="37"/>
  <c r="H1178" i="37" s="1"/>
  <c r="D1178" i="37"/>
  <c r="B1179" i="37"/>
  <c r="C1179" i="37"/>
  <c r="D1179" i="37"/>
  <c r="B1180" i="37"/>
  <c r="C1180" i="37"/>
  <c r="D1180" i="37"/>
  <c r="B1181" i="37"/>
  <c r="G1181" i="37" s="1"/>
  <c r="C1181" i="37"/>
  <c r="D1181" i="37"/>
  <c r="B1182" i="37"/>
  <c r="C1182" i="37"/>
  <c r="H1182" i="37" s="1"/>
  <c r="D1182" i="37"/>
  <c r="B1183" i="37"/>
  <c r="C1183" i="37"/>
  <c r="D1183" i="37"/>
  <c r="B1184" i="37"/>
  <c r="C1184" i="37"/>
  <c r="D1184" i="37"/>
  <c r="B1185" i="37"/>
  <c r="G1185" i="37" s="1"/>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H1216" i="37" s="1"/>
  <c r="B1217" i="37"/>
  <c r="C1217" i="37"/>
  <c r="D1217" i="37"/>
  <c r="B1218" i="37"/>
  <c r="C1218" i="37"/>
  <c r="D1218" i="37"/>
  <c r="B1219" i="37"/>
  <c r="B1220" i="37"/>
  <c r="B1221" i="37"/>
  <c r="C1221" i="37"/>
  <c r="D1221" i="37"/>
  <c r="B1222" i="37"/>
  <c r="C1222" i="37"/>
  <c r="D1222" i="37"/>
  <c r="B1223" i="37"/>
  <c r="C1223" i="37"/>
  <c r="D1223" i="37"/>
  <c r="H1223" i="37" s="1"/>
  <c r="B1224" i="37"/>
  <c r="C1224" i="37"/>
  <c r="D1224" i="37"/>
  <c r="B1225" i="37"/>
  <c r="C1225" i="37"/>
  <c r="D1225" i="37"/>
  <c r="B1226" i="37"/>
  <c r="C1226" i="37"/>
  <c r="D1226" i="37"/>
  <c r="B1227" i="37"/>
  <c r="C1227" i="37"/>
  <c r="D1227" i="37"/>
  <c r="B1228" i="37"/>
  <c r="C1228" i="37"/>
  <c r="D1228" i="37"/>
  <c r="B1229" i="37"/>
  <c r="C1229" i="37"/>
  <c r="D1229" i="37"/>
  <c r="B1230" i="37"/>
  <c r="C1230" i="37"/>
  <c r="H1230" i="37" s="1"/>
  <c r="D1230" i="37"/>
  <c r="B1231" i="37"/>
  <c r="C1231" i="37"/>
  <c r="D1231" i="37"/>
  <c r="B1232" i="37"/>
  <c r="C1232" i="37"/>
  <c r="D1232" i="37"/>
  <c r="B1233" i="37"/>
  <c r="C1233" i="37"/>
  <c r="D1233" i="37"/>
  <c r="B1234" i="37"/>
  <c r="C1234" i="37"/>
  <c r="H1234" i="37" s="1"/>
  <c r="D1234" i="37"/>
  <c r="B1235" i="37"/>
  <c r="C1235" i="37"/>
  <c r="D1235" i="37"/>
  <c r="B1236" i="37"/>
  <c r="C1236" i="37"/>
  <c r="D1236" i="37"/>
  <c r="B1237" i="37"/>
  <c r="C1237" i="37"/>
  <c r="D1237" i="37"/>
  <c r="B1238" i="37"/>
  <c r="C1238" i="37"/>
  <c r="H1238" i="37" s="1"/>
  <c r="D1238" i="37"/>
  <c r="B1239" i="37"/>
  <c r="C1239" i="37"/>
  <c r="D1239" i="37"/>
  <c r="B1240" i="37"/>
  <c r="C1240" i="37"/>
  <c r="D1240" i="37"/>
  <c r="B1241" i="37"/>
  <c r="C1241" i="37"/>
  <c r="D1241" i="37"/>
  <c r="B1242" i="37"/>
  <c r="C1242" i="37"/>
  <c r="H1242" i="37" s="1"/>
  <c r="D1242" i="37"/>
  <c r="B1243" i="37"/>
  <c r="C1243" i="37"/>
  <c r="D1243" i="37"/>
  <c r="B1244" i="37"/>
  <c r="C1244" i="37"/>
  <c r="D1244" i="37"/>
  <c r="B1245" i="37"/>
  <c r="C1245" i="37"/>
  <c r="D1245" i="37"/>
  <c r="B1246" i="37"/>
  <c r="C1246" i="37"/>
  <c r="H1246" i="37" s="1"/>
  <c r="D1246" i="37"/>
  <c r="B1247" i="37"/>
  <c r="C1247" i="37"/>
  <c r="D1247" i="37"/>
  <c r="B1248" i="37"/>
  <c r="C1248" i="37"/>
  <c r="D1248" i="37"/>
  <c r="B1249" i="37"/>
  <c r="C1249" i="37"/>
  <c r="D1249" i="37"/>
  <c r="B1250" i="37"/>
  <c r="C1250" i="37"/>
  <c r="H1250" i="37" s="1"/>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H1258" i="37" s="1"/>
  <c r="D1258" i="37"/>
  <c r="B1259" i="37"/>
  <c r="C1259" i="37"/>
  <c r="D1259" i="37"/>
  <c r="B1260" i="37"/>
  <c r="C1260" i="37"/>
  <c r="D1260" i="37"/>
  <c r="B1261" i="37"/>
  <c r="C1261" i="37"/>
  <c r="D1261" i="37"/>
  <c r="B1262" i="37"/>
  <c r="C1262" i="37"/>
  <c r="H1262" i="37" s="1"/>
  <c r="D1262" i="37"/>
  <c r="B1263" i="37"/>
  <c r="C1263" i="37"/>
  <c r="D1263" i="37"/>
  <c r="B1264" i="37"/>
  <c r="C1264" i="37"/>
  <c r="D1264" i="37"/>
  <c r="B1265" i="37"/>
  <c r="C1265" i="37"/>
  <c r="D1265" i="37"/>
  <c r="B1266" i="37"/>
  <c r="C1266" i="37"/>
  <c r="H1266" i="37" s="1"/>
  <c r="D1266" i="37"/>
  <c r="B1267" i="37"/>
  <c r="C1267" i="37"/>
  <c r="D1267" i="37"/>
  <c r="B1268" i="37"/>
  <c r="C1268" i="37"/>
  <c r="D1268" i="37"/>
  <c r="B1269" i="37"/>
  <c r="C1269" i="37"/>
  <c r="D1269" i="37"/>
  <c r="B1270" i="37"/>
  <c r="C1270" i="37"/>
  <c r="H1270" i="37" s="1"/>
  <c r="D1270" i="37"/>
  <c r="B1271" i="37"/>
  <c r="C1271" i="37"/>
  <c r="D1271" i="37"/>
  <c r="B1272" i="37"/>
  <c r="C1272" i="37"/>
  <c r="D1272" i="37"/>
  <c r="B1273" i="37"/>
  <c r="C1273" i="37"/>
  <c r="D1273" i="37"/>
  <c r="B1274" i="37"/>
  <c r="C1274" i="37"/>
  <c r="H1274" i="37" s="1"/>
  <c r="D1274" i="37"/>
  <c r="B1275" i="37"/>
  <c r="C1275" i="37"/>
  <c r="D1275" i="37"/>
  <c r="B1276" i="37"/>
  <c r="C1276" i="37"/>
  <c r="D1276" i="37"/>
  <c r="B1277" i="37"/>
  <c r="C1277" i="37"/>
  <c r="D1277" i="37"/>
  <c r="B1278" i="37"/>
  <c r="C1278" i="37"/>
  <c r="H1278" i="37" s="1"/>
  <c r="D1278" i="37"/>
  <c r="B1279" i="37"/>
  <c r="C1279" i="37"/>
  <c r="D1279" i="37"/>
  <c r="B1280" i="37"/>
  <c r="C1280" i="37"/>
  <c r="D1280" i="37"/>
  <c r="B1281" i="37"/>
  <c r="C1281" i="37"/>
  <c r="D1281" i="37"/>
  <c r="B1282" i="37"/>
  <c r="C1282" i="37"/>
  <c r="H1282" i="37" s="1"/>
  <c r="D1282" i="37"/>
  <c r="B1283" i="37"/>
  <c r="C1283" i="37"/>
  <c r="D1283" i="37"/>
  <c r="B1284" i="37"/>
  <c r="C1284" i="37"/>
  <c r="D1284" i="37"/>
  <c r="B1285" i="37"/>
  <c r="C1285" i="37"/>
  <c r="D1285" i="37"/>
  <c r="B1286" i="37"/>
  <c r="C1286" i="37"/>
  <c r="D1286" i="37"/>
  <c r="B1287" i="37"/>
  <c r="B1288" i="37"/>
  <c r="B1289" i="37"/>
  <c r="C1289" i="37"/>
  <c r="D1289" i="37"/>
  <c r="B1290" i="37"/>
  <c r="G1290" i="37" s="1"/>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G1299" i="37" s="1"/>
  <c r="D1299" i="37"/>
  <c r="B1300" i="37"/>
  <c r="C1300" i="37"/>
  <c r="D1300" i="37"/>
  <c r="B1301" i="37"/>
  <c r="C1301" i="37"/>
  <c r="D1301" i="37"/>
  <c r="B1302" i="37"/>
  <c r="C1302" i="37"/>
  <c r="D1302" i="37"/>
  <c r="B1303" i="37"/>
  <c r="C1303" i="37"/>
  <c r="G1303" i="37" s="1"/>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G1311" i="37" s="1"/>
  <c r="C1311" i="37"/>
  <c r="D1311" i="37"/>
  <c r="B1312" i="37"/>
  <c r="C1312" i="37"/>
  <c r="D1312" i="37"/>
  <c r="B1313" i="37"/>
  <c r="C1313" i="37"/>
  <c r="D1313" i="37"/>
  <c r="B1314" i="37"/>
  <c r="C1314" i="37"/>
  <c r="D1314" i="37"/>
  <c r="B1315" i="37"/>
  <c r="G1315" i="37" s="1"/>
  <c r="C1315" i="37"/>
  <c r="D1315" i="37"/>
  <c r="B1316" i="37"/>
  <c r="C1316" i="37"/>
  <c r="D1316" i="37"/>
  <c r="B1317" i="37"/>
  <c r="B1318" i="37"/>
  <c r="B1319" i="37"/>
  <c r="C1319" i="37"/>
  <c r="D1319" i="37"/>
  <c r="B1320" i="37"/>
  <c r="C1320" i="37"/>
  <c r="G1320" i="37" s="1"/>
  <c r="D1320" i="37"/>
  <c r="B1321" i="37"/>
  <c r="B1322" i="37"/>
  <c r="G1322" i="37" s="1"/>
  <c r="C1322" i="37"/>
  <c r="D1322" i="37"/>
  <c r="B1323" i="37"/>
  <c r="G1323" i="37" s="1"/>
  <c r="C1323" i="37"/>
  <c r="D1323" i="37"/>
  <c r="B1324" i="37"/>
  <c r="G1324" i="37" s="1"/>
  <c r="C1324" i="37"/>
  <c r="D1324" i="37"/>
  <c r="B1325" i="37"/>
  <c r="B1326" i="37"/>
  <c r="G1326" i="37" s="1"/>
  <c r="C1326" i="37"/>
  <c r="D1326" i="37"/>
  <c r="B1327" i="37"/>
  <c r="C1327" i="37"/>
  <c r="D1327" i="37"/>
  <c r="B1328" i="37"/>
  <c r="C1328" i="37"/>
  <c r="D1328" i="37"/>
  <c r="B1329" i="37"/>
  <c r="C1329" i="37"/>
  <c r="D1329" i="37"/>
  <c r="B1330" i="37"/>
  <c r="G1330" i="37" s="1"/>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G1339" i="37" s="1"/>
  <c r="D1339" i="37"/>
  <c r="B1340" i="37"/>
  <c r="C1340" i="37"/>
  <c r="D1340" i="37"/>
  <c r="B1341" i="37"/>
  <c r="C1341" i="37"/>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D1359" i="37"/>
  <c r="B1360" i="37"/>
  <c r="G1360" i="37" s="1"/>
  <c r="C1360" i="37"/>
  <c r="D1360" i="37"/>
  <c r="B1361" i="37"/>
  <c r="C1361" i="37"/>
  <c r="D1361" i="37"/>
  <c r="B1362" i="37"/>
  <c r="C1362" i="37"/>
  <c r="D1362" i="37"/>
  <c r="B1363" i="37"/>
  <c r="C1363" i="37"/>
  <c r="D1363" i="37"/>
  <c r="B1364" i="37"/>
  <c r="B1365" i="37"/>
  <c r="C1365" i="37"/>
  <c r="D1365" i="37"/>
  <c r="B1366" i="37"/>
  <c r="C1366" i="37"/>
  <c r="D1366" i="37"/>
  <c r="B1367" i="37"/>
  <c r="C1367" i="37"/>
  <c r="G1367" i="37" s="1"/>
  <c r="D1367" i="37"/>
  <c r="B1368" i="37"/>
  <c r="C1368" i="37"/>
  <c r="D1368" i="37"/>
  <c r="B1369" i="37"/>
  <c r="C1369" i="37"/>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G1398" i="37" s="1"/>
  <c r="C1398" i="37"/>
  <c r="D1398" i="37"/>
  <c r="B1399" i="37"/>
  <c r="C1399" i="37"/>
  <c r="D1399" i="37"/>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B1409" i="37"/>
  <c r="C1409" i="37"/>
  <c r="D1409" i="37"/>
  <c r="G1409" i="37"/>
  <c r="B1410" i="37"/>
  <c r="C1410" i="37"/>
  <c r="D1410" i="37"/>
  <c r="G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G1432" i="37" s="1"/>
  <c r="C1432" i="37"/>
  <c r="D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G1470" i="37" s="1"/>
  <c r="B1471" i="37"/>
  <c r="B1472" i="37"/>
  <c r="C1472" i="37"/>
  <c r="H1472" i="37" s="1"/>
  <c r="B1473" i="37"/>
  <c r="C1473" i="37"/>
  <c r="B1474" i="37"/>
  <c r="C1474" i="37"/>
  <c r="B1475" i="37"/>
  <c r="C1475" i="37"/>
  <c r="B1476" i="37"/>
  <c r="C1476" i="37"/>
  <c r="H1476" i="37" s="1"/>
  <c r="B1477" i="37"/>
  <c r="C1477" i="37"/>
  <c r="G1477" i="37" s="1"/>
  <c r="B1478" i="37"/>
  <c r="C1478" i="37"/>
  <c r="B1479" i="37"/>
  <c r="C1479" i="37"/>
  <c r="B1480" i="37"/>
  <c r="B1481" i="37"/>
  <c r="C1481" i="37"/>
  <c r="H1481" i="37" s="1"/>
  <c r="B1482" i="37"/>
  <c r="C1482" i="37"/>
  <c r="B1483" i="37"/>
  <c r="C1483" i="37"/>
  <c r="B1484" i="37"/>
  <c r="C1484" i="37"/>
  <c r="H1484" i="37" s="1"/>
  <c r="B1485" i="37"/>
  <c r="C1485" i="37"/>
  <c r="G1485" i="37" s="1"/>
  <c r="B1486" i="37"/>
  <c r="B1487" i="37"/>
  <c r="C1487" i="37"/>
  <c r="B1488" i="37"/>
  <c r="B1489" i="37"/>
  <c r="C1489" i="37"/>
  <c r="G1489" i="37" s="1"/>
  <c r="B1490" i="37"/>
  <c r="C1490" i="37"/>
  <c r="B1491" i="37"/>
  <c r="C1491" i="37"/>
  <c r="B1492" i="37"/>
  <c r="C1492" i="37"/>
  <c r="H1492" i="37" s="1"/>
  <c r="B1493" i="37"/>
  <c r="C1493" i="37"/>
  <c r="B1494" i="37"/>
  <c r="C1494" i="37"/>
  <c r="G1494" i="37" s="1"/>
  <c r="B1495" i="37"/>
  <c r="C1495" i="37"/>
  <c r="B1496" i="37"/>
  <c r="C1496" i="37"/>
  <c r="H1496" i="37" s="1"/>
  <c r="B1497" i="37"/>
  <c r="B1498" i="37"/>
  <c r="C1498" i="37"/>
  <c r="G1498" i="37" s="1"/>
  <c r="B1499" i="37"/>
  <c r="C1499" i="37"/>
  <c r="B1500" i="37"/>
  <c r="C1500" i="37"/>
  <c r="H1500" i="37" s="1"/>
  <c r="B1501" i="37"/>
  <c r="C1501" i="37"/>
  <c r="B1502" i="37"/>
  <c r="C1502" i="37"/>
  <c r="B1503" i="37"/>
  <c r="B1504" i="37"/>
  <c r="B1505" i="37"/>
  <c r="B1506" i="37"/>
  <c r="C1506" i="37"/>
  <c r="G1506" i="37" s="1"/>
  <c r="B1507" i="37"/>
  <c r="C1507" i="37"/>
  <c r="B1508" i="37"/>
  <c r="C1508" i="37"/>
  <c r="H1508" i="37" s="1"/>
  <c r="B1509" i="37"/>
  <c r="C1509" i="37"/>
  <c r="H1509" i="37" s="1"/>
  <c r="B1510" i="37"/>
  <c r="B1511" i="37"/>
  <c r="B1512" i="37"/>
  <c r="C1512" i="37"/>
  <c r="H1512" i="37" s="1"/>
  <c r="B1513" i="37"/>
  <c r="C1513" i="37"/>
  <c r="G1513" i="37" s="1"/>
  <c r="B1514" i="37"/>
  <c r="C1514" i="37"/>
  <c r="G1514" i="37" s="1"/>
  <c r="B1515" i="37"/>
  <c r="C1515" i="37"/>
  <c r="B1516" i="37"/>
  <c r="B1517" i="37"/>
  <c r="C1517" i="37"/>
  <c r="G1517" i="37" s="1"/>
  <c r="B1518" i="37"/>
  <c r="C1518" i="37"/>
  <c r="G1518" i="37" s="1"/>
  <c r="B1519" i="37"/>
  <c r="C1519" i="37"/>
  <c r="H1519" i="37" s="1"/>
  <c r="B1520" i="37"/>
  <c r="C1520" i="37"/>
  <c r="H1520" i="37" s="1"/>
  <c r="B1521" i="37"/>
  <c r="B1522" i="37"/>
  <c r="C1522" i="37"/>
  <c r="B1523" i="37"/>
  <c r="C1523" i="37"/>
  <c r="B1524" i="37"/>
  <c r="C1524" i="37"/>
  <c r="H1524" i="37" s="1"/>
  <c r="B1525" i="37"/>
  <c r="C1525" i="37"/>
  <c r="G1525" i="37" s="1"/>
  <c r="B1526" i="37"/>
  <c r="B1527" i="37"/>
  <c r="C1527" i="37"/>
  <c r="H1527" i="37" s="1"/>
  <c r="B1528" i="37"/>
  <c r="C1528" i="37"/>
  <c r="H1528" i="37" s="1"/>
  <c r="B1529" i="37"/>
  <c r="C1529" i="37"/>
  <c r="G1529" i="37" s="1"/>
  <c r="B1530" i="37"/>
  <c r="C1530" i="37"/>
  <c r="G1530" i="37" s="1"/>
  <c r="B1531" i="37"/>
  <c r="B1532" i="37"/>
  <c r="C1532" i="37"/>
  <c r="H1532" i="37" s="1"/>
  <c r="B1533" i="37"/>
  <c r="C1533" i="37"/>
  <c r="G1533" i="37" s="1"/>
  <c r="B1534" i="37"/>
  <c r="C1534" i="37"/>
  <c r="G1534" i="37" s="1"/>
  <c r="B1535" i="37"/>
  <c r="C1535" i="37"/>
  <c r="H1535" i="37" s="1"/>
  <c r="B1536" i="37"/>
  <c r="B1537" i="37"/>
  <c r="C1537" i="37"/>
  <c r="H1537" i="37" s="1"/>
  <c r="B1538" i="37"/>
  <c r="C1538" i="37"/>
  <c r="G1538" i="37" s="1"/>
  <c r="B1539" i="37"/>
  <c r="C1539" i="37"/>
  <c r="H1539" i="37" s="1"/>
  <c r="B1540" i="37"/>
  <c r="C1540" i="37"/>
  <c r="H1540" i="37" s="1"/>
  <c r="B1541" i="37"/>
  <c r="B1542" i="37"/>
  <c r="C1542" i="37"/>
  <c r="B1543" i="37"/>
  <c r="C1543" i="37"/>
  <c r="B1544" i="37"/>
  <c r="C1544" i="37"/>
  <c r="H1544" i="37" s="1"/>
  <c r="B1545" i="37"/>
  <c r="C1545" i="37"/>
  <c r="G1545" i="37" s="1"/>
  <c r="B1546" i="37"/>
  <c r="B1547" i="37"/>
  <c r="C1547" i="37"/>
  <c r="B1548" i="37"/>
  <c r="C1548" i="37"/>
  <c r="H1548" i="37" s="1"/>
  <c r="B1549" i="37"/>
  <c r="C1549" i="37"/>
  <c r="G1549" i="37"/>
  <c r="B1550" i="37"/>
  <c r="C1550" i="37"/>
  <c r="G1550" i="37" s="1"/>
  <c r="B1551" i="37"/>
  <c r="B1552" i="37"/>
  <c r="C1552" i="37"/>
  <c r="H1552" i="37" s="1"/>
  <c r="B1553" i="37"/>
  <c r="C1553" i="37"/>
  <c r="G1553" i="37" s="1"/>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Q3" i="3"/>
  <c r="H1549" i="37"/>
  <c r="H1547" i="37"/>
  <c r="H1545" i="37"/>
  <c r="H1543" i="37"/>
  <c r="H1533" i="37"/>
  <c r="H1529" i="37"/>
  <c r="H1525" i="37"/>
  <c r="H1523" i="37"/>
  <c r="H1515" i="37"/>
  <c r="H1513" i="37"/>
  <c r="H1507" i="37"/>
  <c r="H1501" i="37"/>
  <c r="H1499" i="37"/>
  <c r="H1495" i="37"/>
  <c r="H1493" i="37"/>
  <c r="H1491" i="37"/>
  <c r="H1489" i="37"/>
  <c r="H1487" i="37"/>
  <c r="H1485" i="37"/>
  <c r="H1483" i="37"/>
  <c r="H1479" i="37"/>
  <c r="H1477" i="37"/>
  <c r="H1475" i="37"/>
  <c r="H1473" i="37"/>
  <c r="H1467" i="37"/>
  <c r="H1465" i="37"/>
  <c r="H1447" i="37"/>
  <c r="H1445" i="37"/>
  <c r="H1444" i="37"/>
  <c r="H1443" i="37"/>
  <c r="H1440" i="37"/>
  <c r="H1439" i="37"/>
  <c r="H1438" i="37"/>
  <c r="H1437" i="37"/>
  <c r="H1436" i="37"/>
  <c r="H1435" i="37"/>
  <c r="H1434" i="37"/>
  <c r="H1432" i="37"/>
  <c r="I1432" i="37" s="1"/>
  <c r="H1431" i="37"/>
  <c r="H1430" i="37"/>
  <c r="H1429" i="37"/>
  <c r="H1428" i="37"/>
  <c r="H1427" i="37"/>
  <c r="H1422" i="37"/>
  <c r="H1421" i="37"/>
  <c r="H1420" i="37"/>
  <c r="H1419" i="37"/>
  <c r="H1418" i="37"/>
  <c r="H1417" i="37"/>
  <c r="H1416" i="37"/>
  <c r="H1415" i="37"/>
  <c r="H1414" i="37"/>
  <c r="H1413" i="37"/>
  <c r="H1410" i="37"/>
  <c r="H1409"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5" i="37"/>
  <c r="H1284" i="37"/>
  <c r="H1283" i="37"/>
  <c r="H1281" i="37"/>
  <c r="H1280" i="37"/>
  <c r="H1279" i="37"/>
  <c r="H1277" i="37"/>
  <c r="H1276" i="37"/>
  <c r="H1275" i="37"/>
  <c r="H1273" i="37"/>
  <c r="H1272" i="37"/>
  <c r="H1271" i="37"/>
  <c r="H1269" i="37"/>
  <c r="H1268" i="37"/>
  <c r="H1267" i="37"/>
  <c r="H1265" i="37"/>
  <c r="H1264" i="37"/>
  <c r="H1263" i="37"/>
  <c r="H1261" i="37"/>
  <c r="H1260" i="37"/>
  <c r="H1259" i="37"/>
  <c r="H1257" i="37"/>
  <c r="H1256" i="37"/>
  <c r="H1255" i="37"/>
  <c r="H1253" i="37"/>
  <c r="H1252" i="37"/>
  <c r="H1251" i="37"/>
  <c r="H1249" i="37"/>
  <c r="H1248" i="37"/>
  <c r="H1247" i="37"/>
  <c r="H1245" i="37"/>
  <c r="H1244" i="37"/>
  <c r="H1243" i="37"/>
  <c r="H1241" i="37"/>
  <c r="H1240" i="37"/>
  <c r="H1239" i="37"/>
  <c r="H1237" i="37"/>
  <c r="H1236" i="37"/>
  <c r="H1235" i="37"/>
  <c r="H1233" i="37"/>
  <c r="H1232" i="37"/>
  <c r="H1231" i="37"/>
  <c r="H1229" i="37"/>
  <c r="H1228" i="37"/>
  <c r="H1227" i="37"/>
  <c r="H1225" i="37"/>
  <c r="H1224" i="37"/>
  <c r="H1221" i="37"/>
  <c r="H1218" i="37"/>
  <c r="H1217" i="37"/>
  <c r="H1215" i="37"/>
  <c r="H1214" i="37"/>
  <c r="H1213" i="37"/>
  <c r="H1211" i="37"/>
  <c r="H1210" i="37"/>
  <c r="H1209" i="37"/>
  <c r="H1207" i="37"/>
  <c r="H1205" i="37"/>
  <c r="H1203" i="37"/>
  <c r="H1197" i="37"/>
  <c r="H1195" i="37"/>
  <c r="H1194" i="37"/>
  <c r="H1193" i="37"/>
  <c r="H1191" i="37"/>
  <c r="H1190" i="37"/>
  <c r="H1189" i="37"/>
  <c r="H1187" i="37"/>
  <c r="H1185" i="37"/>
  <c r="H1184" i="37"/>
  <c r="H1183" i="37"/>
  <c r="H1181" i="37"/>
  <c r="H1180" i="37"/>
  <c r="H1179" i="37"/>
  <c r="H1177" i="37"/>
  <c r="H1176" i="37"/>
  <c r="H1175" i="37"/>
  <c r="H1173" i="37"/>
  <c r="H1172" i="37"/>
  <c r="H1171" i="37"/>
  <c r="H1165" i="37"/>
  <c r="H1164" i="37"/>
  <c r="H1161" i="37"/>
  <c r="H1159" i="37"/>
  <c r="H1157" i="37"/>
  <c r="H1155" i="37"/>
  <c r="H1151" i="37"/>
  <c r="H1150" i="37"/>
  <c r="H1149" i="37"/>
  <c r="H1148" i="37"/>
  <c r="H1147" i="37"/>
  <c r="H1146" i="37"/>
  <c r="H1145" i="37"/>
  <c r="H1144" i="37"/>
  <c r="H1141" i="37"/>
  <c r="H1137" i="37"/>
  <c r="H1135" i="37"/>
  <c r="H1133" i="37"/>
  <c r="H1132" i="37"/>
  <c r="H1131" i="37"/>
  <c r="H1130" i="37"/>
  <c r="H1129" i="37"/>
  <c r="H1128" i="37"/>
  <c r="H1127" i="37"/>
  <c r="H1126" i="37"/>
  <c r="H1125" i="37"/>
  <c r="H1124" i="37"/>
  <c r="H1123" i="37"/>
  <c r="H1122" i="37"/>
  <c r="H1121" i="37"/>
  <c r="H1120" i="37"/>
  <c r="H1118" i="37"/>
  <c r="H1117" i="37"/>
  <c r="H1115" i="37"/>
  <c r="H1114" i="37"/>
  <c r="H1110" i="37"/>
  <c r="H1109" i="37"/>
  <c r="H1108" i="37"/>
  <c r="H1106" i="37"/>
  <c r="H1102" i="37"/>
  <c r="H1100" i="37"/>
  <c r="H1098" i="37"/>
  <c r="H1097" i="37"/>
  <c r="H1095" i="37"/>
  <c r="H1094" i="37"/>
  <c r="H1092" i="37"/>
  <c r="H1091" i="37"/>
  <c r="H1090" i="37"/>
  <c r="H1084" i="37"/>
  <c r="H1080" i="37"/>
  <c r="H1075" i="37"/>
  <c r="H1073" i="37"/>
  <c r="H1072" i="37"/>
  <c r="H1069" i="37"/>
  <c r="H1068" i="37"/>
  <c r="H1065" i="37"/>
  <c r="H1064" i="37"/>
  <c r="H1061" i="37"/>
  <c r="H1060" i="37"/>
  <c r="H1059" i="37"/>
  <c r="H1054" i="37"/>
  <c r="H1053" i="37"/>
  <c r="H1052" i="37"/>
  <c r="H1048" i="37"/>
  <c r="H1047" i="37"/>
  <c r="H1046" i="37"/>
  <c r="H1044" i="37"/>
  <c r="H1042" i="37"/>
  <c r="H1038" i="37"/>
  <c r="H1036" i="37"/>
  <c r="H1035" i="37"/>
  <c r="H1033" i="37"/>
  <c r="H1032" i="37"/>
  <c r="H1031" i="37"/>
  <c r="H1030" i="37"/>
  <c r="H1029" i="37"/>
  <c r="H1028" i="37"/>
  <c r="H1026" i="37"/>
  <c r="H1024" i="37"/>
  <c r="H1022" i="37"/>
  <c r="H1021" i="37"/>
  <c r="H1020" i="37"/>
  <c r="H1018" i="37"/>
  <c r="H1017" i="37"/>
  <c r="H1015" i="37"/>
  <c r="H1014" i="37"/>
  <c r="H1013" i="37"/>
  <c r="H1010" i="37"/>
  <c r="H1009" i="37"/>
  <c r="H1008" i="37"/>
  <c r="H1004" i="37"/>
  <c r="H1003" i="37"/>
  <c r="H1002" i="37"/>
  <c r="H998" i="37"/>
  <c r="H997" i="37"/>
  <c r="H994" i="37"/>
  <c r="H993" i="37"/>
  <c r="H988" i="37"/>
  <c r="H987" i="37"/>
  <c r="H986"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6" i="37"/>
  <c r="H365"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3" i="37"/>
  <c r="H182" i="37"/>
  <c r="H181" i="37"/>
  <c r="H179" i="37"/>
  <c r="H178" i="37"/>
  <c r="H177" i="37"/>
  <c r="H173" i="37"/>
  <c r="H172" i="37"/>
  <c r="H169" i="37"/>
  <c r="H168" i="37"/>
  <c r="H166" i="37"/>
  <c r="H164" i="37"/>
  <c r="H163" i="37"/>
  <c r="H159" i="37"/>
  <c r="H158" i="37"/>
  <c r="H156" i="37"/>
  <c r="H155" i="37"/>
  <c r="H153" i="37"/>
  <c r="H152" i="37"/>
  <c r="H148" i="37"/>
  <c r="H147" i="37"/>
  <c r="H146" i="37"/>
  <c r="H145" i="37"/>
  <c r="H144" i="37"/>
  <c r="H143" i="37"/>
  <c r="H142" i="37"/>
  <c r="H141" i="37"/>
  <c r="H140" i="37"/>
  <c r="H139" i="37"/>
  <c r="H136" i="37"/>
  <c r="H135" i="37"/>
  <c r="H134" i="37"/>
  <c r="H133" i="37"/>
  <c r="H130" i="37"/>
  <c r="H127"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5" i="3"/>
  <c r="E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s="1"/>
  <c r="B25" i="3" s="1"/>
  <c r="G26" i="3"/>
  <c r="E26" i="3" s="1"/>
  <c r="B26" i="3" s="1"/>
  <c r="G27" i="3"/>
  <c r="H27" i="3"/>
  <c r="G28" i="3"/>
  <c r="H28" i="3"/>
  <c r="E28" i="3"/>
  <c r="G29" i="3"/>
  <c r="E29" i="3" s="1"/>
  <c r="B29" i="3" s="1"/>
  <c r="H29" i="3"/>
  <c r="G31" i="3"/>
  <c r="E31" i="3" s="1"/>
  <c r="H31" i="3"/>
  <c r="G32" i="3"/>
  <c r="H32" i="3"/>
  <c r="G33" i="3"/>
  <c r="H33" i="3"/>
  <c r="G34" i="3"/>
  <c r="H34" i="3"/>
  <c r="G35" i="3"/>
  <c r="H35" i="3"/>
  <c r="G36" i="3"/>
  <c r="H36" i="3"/>
  <c r="G37" i="3"/>
  <c r="H37" i="3"/>
  <c r="E37" i="3"/>
  <c r="B37" i="3" s="1"/>
  <c r="G38" i="3"/>
  <c r="E38" i="3" s="1"/>
  <c r="B38" i="3" s="1"/>
  <c r="H38" i="3"/>
  <c r="G39" i="3"/>
  <c r="H39" i="3"/>
  <c r="G40" i="3"/>
  <c r="H40" i="3"/>
  <c r="G41" i="3"/>
  <c r="H41" i="3"/>
  <c r="G42" i="3"/>
  <c r="H42" i="3"/>
  <c r="E42" i="3" s="1"/>
  <c r="B42" i="3" s="1"/>
  <c r="G43" i="3"/>
  <c r="H43" i="3"/>
  <c r="G44" i="3"/>
  <c r="H44" i="3"/>
  <c r="G45" i="3"/>
  <c r="H45" i="3"/>
  <c r="G46" i="3"/>
  <c r="H46" i="3"/>
  <c r="G47" i="3"/>
  <c r="E47" i="3" s="1"/>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E65" i="3" s="1"/>
  <c r="B65" i="3" s="1"/>
  <c r="H65" i="3"/>
  <c r="G66" i="3"/>
  <c r="H66" i="3"/>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G265" i="3"/>
  <c r="H265" i="3"/>
  <c r="E265" i="3" s="1"/>
  <c r="B265" i="3" s="1"/>
  <c r="G268" i="3"/>
  <c r="E268" i="3" s="1"/>
  <c r="H268" i="3"/>
  <c r="G269" i="3"/>
  <c r="E269" i="3" s="1"/>
  <c r="B269" i="3" s="1"/>
  <c r="H269" i="3"/>
  <c r="G270" i="3"/>
  <c r="E270" i="3" s="1"/>
  <c r="H270" i="3"/>
  <c r="G271" i="3"/>
  <c r="H271" i="3"/>
  <c r="G272" i="3"/>
  <c r="E272" i="3" s="1"/>
  <c r="B272" i="3" s="1"/>
  <c r="H272" i="3"/>
  <c r="G273" i="3"/>
  <c r="H273" i="3"/>
  <c r="G274" i="3"/>
  <c r="E274" i="3" s="1"/>
  <c r="H274" i="3"/>
  <c r="G275" i="3"/>
  <c r="E275" i="3" s="1"/>
  <c r="H275" i="3"/>
  <c r="G276" i="3"/>
  <c r="H276" i="3"/>
  <c r="E276" i="3"/>
  <c r="G277" i="3"/>
  <c r="H277" i="3"/>
  <c r="G278" i="3"/>
  <c r="E278" i="3" s="1"/>
  <c r="G279" i="3"/>
  <c r="E279" i="3" s="1"/>
  <c r="B279" i="3" s="1"/>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B274" i="3" s="1"/>
  <c r="F273" i="3"/>
  <c r="F272" i="3"/>
  <c r="F271" i="3"/>
  <c r="F270" i="3"/>
  <c r="F269" i="3"/>
  <c r="F268" i="3"/>
  <c r="F267" i="3"/>
  <c r="F266" i="3"/>
  <c r="F265" i="3"/>
  <c r="F264" i="3"/>
  <c r="F263" i="3"/>
  <c r="F262" i="3"/>
  <c r="F261" i="3" s="1"/>
  <c r="L260" i="3"/>
  <c r="F260" i="3" s="1"/>
  <c r="L258" i="3"/>
  <c r="F258" i="3" s="1"/>
  <c r="B258" i="3" s="1"/>
  <c r="M258" i="3"/>
  <c r="L257" i="3"/>
  <c r="M257" i="3"/>
  <c r="L256" i="3"/>
  <c r="M256" i="3"/>
  <c r="L255" i="3"/>
  <c r="M255" i="3"/>
  <c r="F255" i="3" s="1"/>
  <c r="B255" i="3" s="1"/>
  <c r="L254" i="3"/>
  <c r="M254" i="3"/>
  <c r="F254" i="3"/>
  <c r="B254" i="3" s="1"/>
  <c r="L253" i="3"/>
  <c r="M253" i="3"/>
  <c r="L252" i="3"/>
  <c r="M252" i="3"/>
  <c r="L251" i="3"/>
  <c r="F251" i="3" s="1"/>
  <c r="B251" i="3" s="1"/>
  <c r="M251" i="3"/>
  <c r="L250" i="3"/>
  <c r="F250" i="3" s="1"/>
  <c r="B250" i="3" s="1"/>
  <c r="M250" i="3"/>
  <c r="L249" i="3"/>
  <c r="M249" i="3"/>
  <c r="L248" i="3"/>
  <c r="M248" i="3"/>
  <c r="L247" i="3"/>
  <c r="M247" i="3"/>
  <c r="F247" i="3" s="1"/>
  <c r="B247" i="3" s="1"/>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F208" i="3" s="1"/>
  <c r="B208" i="3" s="1"/>
  <c r="L207" i="3"/>
  <c r="M207" i="3"/>
  <c r="L206" i="3"/>
  <c r="M206" i="3"/>
  <c r="L205" i="3"/>
  <c r="M205" i="3"/>
  <c r="F205" i="3" s="1"/>
  <c r="B205" i="3" s="1"/>
  <c r="L204" i="3"/>
  <c r="M204" i="3"/>
  <c r="L203" i="3"/>
  <c r="M203" i="3"/>
  <c r="L202" i="3"/>
  <c r="M202" i="3"/>
  <c r="L201" i="3"/>
  <c r="F201" i="3" s="1"/>
  <c r="B201" i="3" s="1"/>
  <c r="M201" i="3"/>
  <c r="L200" i="3"/>
  <c r="F200" i="3" s="1"/>
  <c r="B200" i="3" s="1"/>
  <c r="M200" i="3"/>
  <c r="L199" i="3"/>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7" i="3"/>
  <c r="B31" i="3"/>
  <c r="B28" i="3"/>
  <c r="L7" i="3"/>
  <c r="F7" i="3" s="1"/>
  <c r="F4" i="3" s="1"/>
  <c r="B5" i="3"/>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18" i="1" s="1"/>
  <c r="C506" i="37" s="1"/>
  <c r="D528" i="1"/>
  <c r="C516" i="37" s="1"/>
  <c r="D14" i="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421" i="1" l="1"/>
  <c r="G1408" i="37"/>
  <c r="F138" i="1"/>
  <c r="G1213" i="37"/>
  <c r="G1211" i="37"/>
  <c r="E264" i="3"/>
  <c r="B264" i="3" s="1"/>
  <c r="E263" i="3"/>
  <c r="B263" i="3" s="1"/>
  <c r="G1217" i="37"/>
  <c r="G1206" i="37"/>
  <c r="G1216" i="37"/>
  <c r="G1247" i="37"/>
  <c r="G1243" i="37"/>
  <c r="G1239" i="37"/>
  <c r="G1235" i="37"/>
  <c r="G1231" i="37"/>
  <c r="G1227" i="37"/>
  <c r="H1226" i="37"/>
  <c r="H1286" i="37"/>
  <c r="H1254" i="37"/>
  <c r="G1283" i="37"/>
  <c r="G1279" i="37"/>
  <c r="G1275" i="37"/>
  <c r="G1271" i="37"/>
  <c r="G1267" i="37"/>
  <c r="G1263" i="37"/>
  <c r="G1259" i="37"/>
  <c r="G1255" i="37"/>
  <c r="G1251" i="37"/>
  <c r="H1222" i="37"/>
  <c r="G1198" i="37"/>
  <c r="H1170" i="37"/>
  <c r="G1156" i="37"/>
  <c r="E285" i="3"/>
  <c r="B285" i="3" s="1"/>
  <c r="G1151" i="37"/>
  <c r="G1147" i="37"/>
  <c r="E175" i="27"/>
  <c r="D1140" i="37" s="1"/>
  <c r="G1142" i="37"/>
  <c r="H1136" i="37"/>
  <c r="G1131" i="37"/>
  <c r="E280" i="3"/>
  <c r="B280" i="3" s="1"/>
  <c r="G1121" i="37"/>
  <c r="G1122" i="37"/>
  <c r="G1126" i="37"/>
  <c r="G1125" i="37"/>
  <c r="G1114" i="37"/>
  <c r="G1113" i="37"/>
  <c r="H1107" i="37"/>
  <c r="G1102" i="37"/>
  <c r="H1099" i="37"/>
  <c r="G1098" i="37"/>
  <c r="H1093" i="37"/>
  <c r="G1092" i="37"/>
  <c r="E123" i="27"/>
  <c r="D1088" i="37" s="1"/>
  <c r="G1085" i="37"/>
  <c r="G1081" i="37"/>
  <c r="G1078" i="37"/>
  <c r="H1087" i="37"/>
  <c r="H1083" i="37"/>
  <c r="H1079" i="37"/>
  <c r="G1084" i="37"/>
  <c r="G1080" i="37"/>
  <c r="B275" i="3"/>
  <c r="E277" i="3"/>
  <c r="B277" i="3" s="1"/>
  <c r="H1055" i="37"/>
  <c r="H1051" i="37"/>
  <c r="H1043" i="37"/>
  <c r="F76" i="27"/>
  <c r="H1037" i="37"/>
  <c r="G1031" i="37"/>
  <c r="G1033" i="37"/>
  <c r="G1029" i="37"/>
  <c r="G1030" i="37"/>
  <c r="G1028" i="37"/>
  <c r="H1025" i="37"/>
  <c r="G1024" i="37"/>
  <c r="H1019" i="37"/>
  <c r="H1011" i="37"/>
  <c r="G1010" i="37"/>
  <c r="H1007" i="37"/>
  <c r="H999" i="37"/>
  <c r="H1001" i="37"/>
  <c r="H995" i="37"/>
  <c r="H991" i="37"/>
  <c r="G989" i="37"/>
  <c r="G988" i="37"/>
  <c r="G987" i="37"/>
  <c r="G986" i="37"/>
  <c r="G985" i="37"/>
  <c r="G980" i="37"/>
  <c r="G1444" i="37"/>
  <c r="I1444" i="37" s="1"/>
  <c r="G1443" i="37"/>
  <c r="G1439" i="37"/>
  <c r="I1439" i="37" s="1"/>
  <c r="G1435" i="37"/>
  <c r="I1435" i="37" s="1"/>
  <c r="G1440" i="37"/>
  <c r="I1440" i="37" s="1"/>
  <c r="G1436" i="37"/>
  <c r="G1437" i="37"/>
  <c r="I1437" i="37" s="1"/>
  <c r="G1438" i="37"/>
  <c r="I1438" i="37" s="1"/>
  <c r="G1434" i="37"/>
  <c r="G1429" i="37"/>
  <c r="G1430" i="37"/>
  <c r="I1430" i="37" s="1"/>
  <c r="G1431" i="37"/>
  <c r="I1431" i="37" s="1"/>
  <c r="G1428" i="37"/>
  <c r="I1428" i="37" s="1"/>
  <c r="G1427" i="37"/>
  <c r="I1427" i="37" s="1"/>
  <c r="D13" i="33"/>
  <c r="C1425" i="37" s="1"/>
  <c r="H1517" i="37"/>
  <c r="K59" i="42"/>
  <c r="H1553" i="37"/>
  <c r="G1552" i="37"/>
  <c r="G1548" i="37"/>
  <c r="G1547" i="37"/>
  <c r="G1543" i="37"/>
  <c r="G1544" i="37"/>
  <c r="G1537" i="37"/>
  <c r="G1527" i="37"/>
  <c r="G1523" i="37"/>
  <c r="G1512" i="37"/>
  <c r="G1501" i="37"/>
  <c r="G1493" i="37"/>
  <c r="G1492" i="37"/>
  <c r="G1491" i="37"/>
  <c r="D30" i="30"/>
  <c r="C1486" i="37" s="1"/>
  <c r="G1486" i="37" s="1"/>
  <c r="G1481" i="37"/>
  <c r="G1476" i="37"/>
  <c r="G1475" i="37"/>
  <c r="G1473" i="37"/>
  <c r="G672" i="37"/>
  <c r="G669" i="37"/>
  <c r="E35" i="3"/>
  <c r="B35" i="3" s="1"/>
  <c r="E39" i="3"/>
  <c r="B39" i="3" s="1"/>
  <c r="G646" i="37"/>
  <c r="G644" i="37"/>
  <c r="H641" i="37"/>
  <c r="G640" i="37"/>
  <c r="H367" i="37"/>
  <c r="G312" i="37"/>
  <c r="E314" i="1"/>
  <c r="D303" i="37" s="1"/>
  <c r="H288" i="37"/>
  <c r="G287" i="37"/>
  <c r="G256" i="37"/>
  <c r="G193" i="37"/>
  <c r="G189" i="37"/>
  <c r="E46" i="3"/>
  <c r="B46" i="3" s="1"/>
  <c r="E45" i="3"/>
  <c r="B45" i="3" s="1"/>
  <c r="H184" i="37"/>
  <c r="G183" i="37"/>
  <c r="E43" i="3"/>
  <c r="B43" i="3" s="1"/>
  <c r="H180" i="37"/>
  <c r="G179" i="37"/>
  <c r="H176" i="37"/>
  <c r="H174" i="37"/>
  <c r="H170" i="37"/>
  <c r="G166" i="37"/>
  <c r="E41" i="3"/>
  <c r="B41" i="3" s="1"/>
  <c r="G164" i="37"/>
  <c r="G163" i="37"/>
  <c r="G160" i="37"/>
  <c r="G159" i="37"/>
  <c r="F204" i="3"/>
  <c r="B204" i="3" s="1"/>
  <c r="H154" i="37"/>
  <c r="E141" i="1"/>
  <c r="D131" i="37" s="1"/>
  <c r="H126" i="37"/>
  <c r="G117" i="37"/>
  <c r="G78" i="37"/>
  <c r="G66" i="37"/>
  <c r="E33" i="3"/>
  <c r="B33" i="3" s="1"/>
  <c r="G65" i="37"/>
  <c r="H1408" i="37"/>
  <c r="G1399" i="37"/>
  <c r="G1223" i="37"/>
  <c r="G1218" i="37"/>
  <c r="G1214" i="37"/>
  <c r="G1215" i="37"/>
  <c r="G1209" i="37"/>
  <c r="G1210" i="37"/>
  <c r="H1206" i="37"/>
  <c r="H1198" i="37"/>
  <c r="F231" i="27"/>
  <c r="F221" i="27"/>
  <c r="G1182" i="37"/>
  <c r="G1178" i="37"/>
  <c r="G1174" i="37"/>
  <c r="G1170" i="37"/>
  <c r="G1183" i="37"/>
  <c r="G1179" i="37"/>
  <c r="G1175" i="37"/>
  <c r="G1171" i="37"/>
  <c r="G1184" i="37"/>
  <c r="G1180" i="37"/>
  <c r="G1176" i="37"/>
  <c r="G1172" i="37"/>
  <c r="H1162" i="37"/>
  <c r="H1166" i="37"/>
  <c r="H1156" i="37"/>
  <c r="G1148" i="37"/>
  <c r="G1144" i="37"/>
  <c r="G1149" i="37"/>
  <c r="G1145" i="37"/>
  <c r="G1150" i="37"/>
  <c r="G1146" i="37"/>
  <c r="H1142" i="37"/>
  <c r="E283" i="3"/>
  <c r="B283" i="3" s="1"/>
  <c r="G1127" i="37"/>
  <c r="G1123" i="37"/>
  <c r="G1124" i="37"/>
  <c r="G1120" i="37"/>
  <c r="H1113" i="37"/>
  <c r="D139" i="27"/>
  <c r="C1104" i="37" s="1"/>
  <c r="G1110" i="37"/>
  <c r="G1106" i="37"/>
  <c r="F140" i="27"/>
  <c r="G1111" i="37"/>
  <c r="G1107" i="37"/>
  <c r="G1103" i="37"/>
  <c r="G1099" i="37"/>
  <c r="G1101" i="37"/>
  <c r="G1097" i="37"/>
  <c r="G1093" i="37"/>
  <c r="G1094" i="37"/>
  <c r="G1090" i="37"/>
  <c r="G1095" i="37"/>
  <c r="G1091" i="37"/>
  <c r="H1077" i="37"/>
  <c r="H1081" i="37"/>
  <c r="H1085" i="37"/>
  <c r="H1078" i="37"/>
  <c r="H1082" i="37"/>
  <c r="H1086" i="37"/>
  <c r="G1087" i="37"/>
  <c r="G1083" i="37"/>
  <c r="G1079" i="37"/>
  <c r="E273" i="3"/>
  <c r="B273" i="3" s="1"/>
  <c r="G1075" i="37"/>
  <c r="G1071" i="37"/>
  <c r="G1067" i="37"/>
  <c r="G1063" i="37"/>
  <c r="G1059" i="37"/>
  <c r="G1045" i="37"/>
  <c r="G1042" i="37"/>
  <c r="G1037" i="37"/>
  <c r="G1025" i="37"/>
  <c r="G1026" i="37"/>
  <c r="G1017" i="37"/>
  <c r="G1013" i="37"/>
  <c r="G1014" i="37"/>
  <c r="G1015" i="37"/>
  <c r="G1008" i="37"/>
  <c r="G1011" i="37"/>
  <c r="G1007" i="37"/>
  <c r="G1009" i="37"/>
  <c r="H985" i="37"/>
  <c r="H989" i="37"/>
  <c r="G981" i="37"/>
  <c r="G982" i="37"/>
  <c r="E260" i="3"/>
  <c r="B260" i="3" s="1"/>
  <c r="G641" i="37"/>
  <c r="G639" i="37"/>
  <c r="G638" i="37"/>
  <c r="E66" i="3"/>
  <c r="B66" i="3" s="1"/>
  <c r="F218" i="1"/>
  <c r="G210" i="37"/>
  <c r="G191" i="37"/>
  <c r="G190" i="37"/>
  <c r="G192" i="37"/>
  <c r="G188" i="37"/>
  <c r="F185" i="1"/>
  <c r="G184" i="37"/>
  <c r="G180" i="37"/>
  <c r="G176" i="37"/>
  <c r="G182" i="37"/>
  <c r="G178" i="37"/>
  <c r="G174" i="37"/>
  <c r="G170" i="37"/>
  <c r="G165" i="37"/>
  <c r="H160" i="37"/>
  <c r="G129" i="37"/>
  <c r="G130" i="37"/>
  <c r="G127" i="37"/>
  <c r="H78" i="37"/>
  <c r="E34" i="3"/>
  <c r="B34" i="3" s="1"/>
  <c r="H173" i="3"/>
  <c r="G6" i="3"/>
  <c r="L296" i="3"/>
  <c r="F296" i="3" s="1"/>
  <c r="F292" i="3" s="1"/>
  <c r="I7" i="3"/>
  <c r="H64" i="37"/>
  <c r="H50" i="37"/>
  <c r="G179" i="3"/>
  <c r="E179" i="3" s="1"/>
  <c r="B179" i="3" s="1"/>
  <c r="H162" i="37"/>
  <c r="G541" i="37"/>
  <c r="E92" i="27"/>
  <c r="D1057" i="37" s="1"/>
  <c r="D1058" i="37"/>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I1429" i="37"/>
  <c r="E50" i="1"/>
  <c r="D40" i="37" s="1"/>
  <c r="E354" i="1"/>
  <c r="D343" i="37" s="1"/>
  <c r="D116" i="1"/>
  <c r="C106" i="37" s="1"/>
  <c r="D85" i="1"/>
  <c r="C75" i="37" s="1"/>
  <c r="H76" i="37"/>
  <c r="G223" i="37"/>
  <c r="D204" i="1"/>
  <c r="C194" i="37" s="1"/>
  <c r="D160" i="1"/>
  <c r="D583" i="1"/>
  <c r="C571" i="37" s="1"/>
  <c r="E187" i="27"/>
  <c r="D1152" i="37" s="1"/>
  <c r="D203" i="27"/>
  <c r="C1168" i="37" s="1"/>
  <c r="E235" i="27"/>
  <c r="D1200" i="37" s="1"/>
  <c r="E45" i="33"/>
  <c r="D1457" i="37" s="1"/>
  <c r="H1389" i="37"/>
  <c r="G1389" i="37"/>
  <c r="H1357" i="37"/>
  <c r="H1497" i="37"/>
  <c r="G1497" i="37"/>
  <c r="I1436" i="37"/>
  <c r="E257" i="1"/>
  <c r="D247" i="37" s="1"/>
  <c r="D134" i="1"/>
  <c r="G481" i="37"/>
  <c r="D223" i="1"/>
  <c r="D628" i="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K20" i="37"/>
  <c r="B278" i="3"/>
  <c r="B276" i="3"/>
  <c r="B270" i="3"/>
  <c r="B268" i="3"/>
  <c r="H1561" i="37"/>
  <c r="G1561" i="37"/>
  <c r="G1557" i="37"/>
  <c r="H328" i="37"/>
  <c r="H304" i="37"/>
  <c r="D147" i="1"/>
  <c r="D13" i="1"/>
  <c r="C3" i="37" s="1"/>
  <c r="H19" i="37"/>
  <c r="D424" i="1"/>
  <c r="D18" i="27"/>
  <c r="C983" i="37" s="1"/>
  <c r="F58" i="27"/>
  <c r="D92" i="27"/>
  <c r="C1057" i="37" s="1"/>
  <c r="D151" i="27"/>
  <c r="F154" i="27"/>
  <c r="F188" i="27"/>
  <c r="F236" i="27"/>
  <c r="F247" i="27"/>
  <c r="H1295" i="37"/>
  <c r="D13" i="30"/>
  <c r="C1469" i="37" s="1"/>
  <c r="H1469" i="37" s="1"/>
  <c r="I1434" i="37"/>
  <c r="G1482" i="37"/>
  <c r="G1478" i="37"/>
  <c r="G1560" i="37"/>
  <c r="G1556" i="37"/>
  <c r="G1542" i="37"/>
  <c r="G1540" i="37"/>
  <c r="G1522" i="37"/>
  <c r="G1509" i="37"/>
  <c r="G1508" i="37"/>
  <c r="G1502" i="37"/>
  <c r="G1499" i="37"/>
  <c r="G1495" i="37"/>
  <c r="G1474" i="37"/>
  <c r="G1468" i="37"/>
  <c r="G1465" i="37"/>
  <c r="G1445" i="37"/>
  <c r="I1445" i="37" s="1"/>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038" i="37"/>
  <c r="G1005" i="37"/>
  <c r="G1001"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7" i="37"/>
  <c r="G1108" i="37"/>
  <c r="G1072" i="37"/>
  <c r="G1068" i="37"/>
  <c r="G1064" i="37"/>
  <c r="G1060" i="37"/>
  <c r="G1055" i="37"/>
  <c r="G1051" i="37"/>
  <c r="G1047" i="37"/>
  <c r="G1043" i="37"/>
  <c r="G1035" i="37"/>
  <c r="G1022" i="37"/>
  <c r="G1018" i="37"/>
  <c r="G1002"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036" i="37"/>
  <c r="G1003" i="37"/>
  <c r="G999" i="37"/>
  <c r="G995" i="37"/>
  <c r="G991" i="37"/>
  <c r="G561"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33" i="37"/>
  <c r="G327" i="37"/>
  <c r="G321" i="37"/>
  <c r="G315" i="37"/>
  <c r="G311" i="37"/>
  <c r="G301" i="37"/>
  <c r="G297" i="37"/>
  <c r="G286" i="37"/>
  <c r="G260" i="37"/>
  <c r="G243" i="37"/>
  <c r="G230" i="37"/>
  <c r="G218" i="37"/>
  <c r="G209" i="37"/>
  <c r="G197" i="37"/>
  <c r="G135" i="37"/>
  <c r="G335" i="37"/>
  <c r="G325" i="37"/>
  <c r="G319" i="37"/>
  <c r="G317" i="37"/>
  <c r="G313" i="37"/>
  <c r="G299" i="37"/>
  <c r="G288" i="37"/>
  <c r="G262" i="37"/>
  <c r="G245" i="37"/>
  <c r="G233" i="37"/>
  <c r="G220" i="37"/>
  <c r="G211" i="37"/>
  <c r="G206" i="37"/>
  <c r="G133" i="37"/>
  <c r="G1109" i="37"/>
  <c r="G1073" i="37"/>
  <c r="G1069" i="37"/>
  <c r="G1065" i="37"/>
  <c r="G1061" i="37"/>
  <c r="G1056" i="37"/>
  <c r="G1052" i="37"/>
  <c r="G1048" i="37"/>
  <c r="G1044" i="37"/>
  <c r="G1019" i="37"/>
  <c r="G998" i="37"/>
  <c r="G994" i="37"/>
  <c r="G595" i="37"/>
  <c r="G560" i="37"/>
  <c r="G542" i="37"/>
  <c r="G522" i="37"/>
  <c r="G504" i="37"/>
  <c r="G500" i="37"/>
  <c r="G478" i="37"/>
  <c r="G466" i="37"/>
  <c r="G445" i="37"/>
  <c r="G441" i="37"/>
  <c r="G419" i="37"/>
  <c r="G390" i="37"/>
  <c r="G386" i="37"/>
  <c r="G378" i="37"/>
  <c r="G320" i="37"/>
  <c r="G300" i="37"/>
  <c r="G289" i="37"/>
  <c r="G285" i="37"/>
  <c r="G234" i="37"/>
  <c r="G221" i="37"/>
  <c r="G212" i="37"/>
  <c r="G207" i="37"/>
  <c r="G196" i="37"/>
  <c r="G134"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72" i="37"/>
  <c r="G168" i="37"/>
  <c r="G153" i="37"/>
  <c r="G121" i="37"/>
  <c r="G110" i="37"/>
  <c r="G102" i="37"/>
  <c r="G87" i="37"/>
  <c r="G68" i="37"/>
  <c r="G62" i="37"/>
  <c r="G56" i="37"/>
  <c r="G48" i="37"/>
  <c r="G44" i="37"/>
  <c r="G30" i="37"/>
  <c r="G26" i="37"/>
  <c r="G17" i="37"/>
  <c r="G1196" i="37"/>
  <c r="H1196" i="37"/>
  <c r="C131" i="37"/>
  <c r="C616" i="37"/>
  <c r="F628" i="1"/>
  <c r="C450" i="37"/>
  <c r="F462" i="1"/>
  <c r="D1040" i="37"/>
  <c r="G1040" i="37" s="1"/>
  <c r="H281" i="3"/>
  <c r="G1463" i="37"/>
  <c r="H1463" i="37"/>
  <c r="G507" i="37"/>
  <c r="H507" i="37"/>
  <c r="G392" i="37"/>
  <c r="H392" i="37"/>
  <c r="G344" i="37"/>
  <c r="H344" i="37"/>
  <c r="G248" i="37"/>
  <c r="H248" i="37"/>
  <c r="G235" i="37"/>
  <c r="H235" i="37"/>
  <c r="G546" i="37"/>
  <c r="H546" i="37"/>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H286" i="3" l="1"/>
  <c r="H284" i="3"/>
  <c r="F151" i="27"/>
  <c r="G1057" i="37"/>
  <c r="H1040" i="37"/>
  <c r="G1041" i="37"/>
  <c r="F18" i="27"/>
  <c r="K54" i="42"/>
  <c r="I1454" i="37"/>
  <c r="H1486" i="37"/>
  <c r="G1469" i="37"/>
  <c r="D47" i="30"/>
  <c r="C1503" i="37" s="1"/>
  <c r="G24" i="3"/>
  <c r="E24" i="3" s="1"/>
  <c r="B24" i="3" s="1"/>
  <c r="F160" i="1"/>
  <c r="F141" i="1"/>
  <c r="G106" i="37"/>
  <c r="F203" i="27"/>
  <c r="G287" i="3"/>
  <c r="G282" i="3"/>
  <c r="C1116" i="37"/>
  <c r="G1104" i="37"/>
  <c r="F92" i="27"/>
  <c r="G281" i="3"/>
  <c r="H1057" i="37"/>
  <c r="F84" i="27"/>
  <c r="H106" i="37"/>
  <c r="F116" i="1"/>
  <c r="I1461" i="37"/>
  <c r="I1450" i="37"/>
  <c r="I1448" i="37"/>
  <c r="I1455" i="37"/>
  <c r="I1464" i="37"/>
  <c r="G1049" i="37"/>
  <c r="H635" i="37"/>
  <c r="C1371" i="37"/>
  <c r="F96" i="36"/>
  <c r="H1104" i="37"/>
  <c r="D1287" i="37"/>
  <c r="K47" i="42"/>
  <c r="C124" i="37"/>
  <c r="F134" i="1"/>
  <c r="C137" i="37"/>
  <c r="F147" i="1"/>
  <c r="C1317" i="37"/>
  <c r="F42" i="36"/>
  <c r="I1451" i="37"/>
  <c r="I1460" i="37"/>
  <c r="E531" i="1"/>
  <c r="E163" i="3"/>
  <c r="B163" i="3" s="1"/>
  <c r="C412" i="37"/>
  <c r="F424" i="1"/>
  <c r="C213" i="37"/>
  <c r="G213" i="37" s="1"/>
  <c r="F223"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I1459" i="37"/>
  <c r="H1219" i="37"/>
  <c r="G451" i="37"/>
  <c r="H451" i="37"/>
  <c r="D150" i="37"/>
  <c r="H150" i="37" s="1"/>
  <c r="E159" i="1"/>
  <c r="H194" i="37"/>
  <c r="H75" i="37"/>
  <c r="C1504" i="37"/>
  <c r="K58" i="42"/>
  <c r="C1396" i="37"/>
  <c r="J50" i="42"/>
  <c r="F121" i="36"/>
  <c r="C1152" i="37"/>
  <c r="G286" i="3"/>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13" i="27"/>
  <c r="F13" i="27" s="1"/>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E74" i="27"/>
  <c r="G616" i="37"/>
  <c r="H616" i="37"/>
  <c r="G1168" i="37" l="1"/>
  <c r="E287" i="3"/>
  <c r="B287" i="3" s="1"/>
  <c r="E286" i="3"/>
  <c r="B286" i="3" s="1"/>
  <c r="K57" i="42"/>
  <c r="G291" i="3"/>
  <c r="E291" i="3" s="1"/>
  <c r="B291" i="3" s="1"/>
  <c r="G150" i="37"/>
  <c r="E282" i="3"/>
  <c r="B282" i="3" s="1"/>
  <c r="H213" i="37"/>
  <c r="H1287" i="37"/>
  <c r="G1287" i="37"/>
  <c r="G1317" i="37"/>
  <c r="H1317" i="37"/>
  <c r="G295" i="3"/>
  <c r="E295" i="3" s="1"/>
  <c r="B295" i="3" s="1"/>
  <c r="G1116" i="37"/>
  <c r="H124" i="37"/>
  <c r="G124" i="37"/>
  <c r="G137" i="37"/>
  <c r="H137"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978" i="37"/>
  <c r="G290" i="37"/>
  <c r="C4" i="30"/>
  <c r="L37" i="37" s="1"/>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<sst xmlns="http://schemas.openxmlformats.org/spreadsheetml/2006/main" count="4758" uniqueCount="4302">
  <si>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</si>
  <si>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</si>
  <si>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</si>
  <si>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</si>
  <si>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</si>
  <si>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</si>
  <si>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</si>
  <si>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</si>
  <si>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</si>
  <si>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</si>
  <si>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</si>
  <si>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</si>
  <si>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</si>
  <si>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</si>
  <si>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</si>
  <si>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</si>
  <si>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</si>
  <si>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</si>
  <si>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</si>
  <si>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</si>
  <si>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</si>
  <si>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</si>
  <si>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</si>
  <si>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</si>
  <si>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</si>
  <si>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</si>
  <si>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</si>
  <si>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</si>
  <si>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</si>
  <si>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</si>
  <si>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</si>
  <si>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</si>
  <si>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</si>
  <si>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</si>
  <si>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</si>
  <si>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</si>
  <si>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</si>
  <si>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</si>
  <si>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</si>
  <si>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</si>
  <si>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</si>
  <si>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</si>
  <si>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</si>
  <si>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</si>
  <si>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</si>
  <si>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</si>
  <si>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</si>
  <si>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</si>
  <si>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</si>
  <si>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</si>
  <si>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</si>
  <si>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</si>
  <si>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</si>
  <si>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</si>
  <si>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</si>
  <si>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</si>
  <si>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</si>
  <si>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</si>
  <si>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</si>
  <si>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</si>
  <si>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</si>
  <si>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</si>
  <si>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</si>
  <si>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</si>
  <si>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</si>
  <si>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</si>
  <si>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</si>
  <si>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</si>
  <si>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</si>
  <si>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</si>
  <si>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</si>
  <si>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</si>
  <si>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</si>
  <si>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</si>
  <si>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</si>
  <si>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</si>
  <si>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</si>
  <si>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</si>
  <si>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</si>
  <si>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</si>
  <si>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</si>
  <si>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</si>
  <si>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</si>
  <si>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</si>
  <si>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</si>
  <si>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</si>
  <si>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</si>
  <si>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</si>
  <si>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</si>
  <si>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</si>
  <si>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</si>
  <si>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</si>
  <si>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</si>
  <si>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</si>
  <si>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</si>
  <si>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</si>
  <si>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</si>
  <si>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</si>
  <si>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</si>
  <si>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</si>
  <si>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</si>
  <si>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</si>
  <si>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</si>
  <si>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</si>
  <si>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</si>
  <si>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</si>
  <si>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</si>
  <si>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</si>
  <si>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</si>
  <si>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</si>
  <si>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</si>
  <si>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</si>
  <si>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</si>
  <si>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</si>
  <si>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</si>
  <si>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</si>
  <si>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</si>
  <si>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</si>
  <si>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</si>
  <si>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</si>
  <si>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</si>
  <si>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</si>
  <si>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</si>
  <si>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</si>
  <si>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</si>
  <si>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</si>
  <si>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</si>
  <si>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</si>
  <si>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</si>
  <si>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</si>
  <si>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</si>
  <si>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</si>
  <si>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</si>
  <si>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</si>
  <si>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</si>
  <si>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</si>
  <si>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</si>
  <si>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</si>
  <si>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</si>
  <si>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</si>
  <si>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</si>
  <si>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</si>
  <si>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</si>
  <si>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</si>
  <si>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</si>
  <si>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</si>
  <si>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</si>
  <si>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</si>
  <si>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</si>
  <si>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</si>
  <si>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</si>
  <si>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</si>
  <si>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</si>
  <si>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</si>
  <si>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</si>
  <si>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</si>
  <si>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</si>
  <si>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</si>
  <si>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</si>
  <si>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</si>
  <si>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</si>
  <si>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</si>
  <si>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</si>
  <si>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</si>
  <si>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</si>
  <si>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</si>
  <si>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</si>
  <si>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</si>
  <si>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</si>
  <si>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</si>
  <si>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</si>
  <si>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</si>
  <si>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</si>
  <si>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</si>
  <si>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</si>
  <si>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</si>
  <si>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</si>
  <si>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</si>
  <si>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</si>
  <si>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</si>
  <si>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</si>
  <si>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</si>
  <si>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</si>
  <si>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</si>
  <si>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</si>
  <si>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</si>
  <si>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</si>
  <si>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</si>
  <si>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</si>
  <si>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</si>
  <si>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</si>
  <si>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</si>
  <si>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</si>
  <si>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</si>
  <si>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</si>
  <si>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</si>
  <si>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</si>
  <si>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</si>
  <si>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</si>
  <si>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</si>
  <si>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</si>
  <si>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</si>
  <si>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</si>
  <si>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</si>
  <si>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</si>
  <si>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</si>
  <si>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</si>
  <si>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</si>
  <si>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</si>
  <si>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</si>
  <si>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</si>
  <si>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</si>
  <si>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</si>
  <si>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</si>
  <si>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</si>
  <si>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</si>
  <si>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</si>
  <si>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</si>
  <si>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</si>
  <si>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</si>
  <si>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</si>
  <si>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</si>
  <si>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</si>
  <si>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</si>
  <si>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</si>
  <si>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</si>
  <si>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</si>
  <si>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</si>
  <si>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</si>
  <si>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</si>
  <si>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</si>
  <si>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</si>
  <si>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</si>
  <si>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</si>
  <si>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</si>
  <si>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</si>
  <si>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</si>
  <si>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</si>
  <si>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</si>
  <si>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</si>
  <si>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</si>
  <si>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</si>
  <si>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</si>
  <si>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</si>
  <si>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</si>
  <si>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</si>
  <si>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</si>
  <si>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</si>
  <si>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</si>
  <si>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</si>
  <si>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</si>
  <si>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</si>
  <si>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</si>
  <si>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</si>
  <si>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</si>
  <si>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</si>
  <si>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</si>
  <si>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</si>
  <si>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</si>
  <si>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</si>
  <si>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</si>
  <si>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</si>
  <si>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</si>
  <si>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</si>
  <si>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</si>
  <si>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</si>
  <si>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</si>
  <si>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</si>
  <si>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</si>
  <si>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</si>
  <si>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</si>
  <si>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</si>
  <si>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</si>
  <si>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</si>
  <si>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</si>
  <si>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</si>
  <si>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</si>
  <si>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</si>
  <si>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</si>
  <si>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</si>
  <si>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</si>
  <si>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</si>
  <si>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</si>
  <si>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</si>
  <si>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</si>
  <si>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</si>
  <si>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</si>
  <si>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</si>
  <si>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</si>
  <si>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</si>
  <si>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</si>
  <si>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</si>
  <si>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</si>
  <si>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</si>
  <si>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</si>
  <si>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</si>
  <si>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</si>
  <si>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</si>
  <si>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</si>
  <si>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</si>
  <si>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</si>
  <si>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</si>
  <si>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</si>
  <si>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</si>
  <si>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</si>
  <si>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</si>
  <si>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</si>
  <si>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</si>
  <si>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</si>
  <si>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</si>
  <si>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</si>
  <si>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</si>
  <si>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</si>
  <si>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</si>
  <si>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</si>
  <si>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</si>
  <si>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</si>
  <si>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</si>
  <si>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</si>
  <si>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</si>
  <si>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</si>
  <si>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</si>
  <si>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</si>
  <si>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</si>
  <si>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</si>
  <si>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</si>
  <si>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</si>
  <si>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</si>
  <si>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</si>
  <si>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</si>
  <si>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</si>
  <si>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</si>
  <si>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</si>
  <si>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</si>
  <si>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</si>
  <si>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</si>
  <si>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</si>
  <si>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</si>
  <si>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</si>
  <si>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</si>
  <si>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</si>
  <si>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</si>
  <si>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</si>
  <si>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</si>
  <si>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</si>
  <si>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</si>
  <si>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</si>
  <si>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</si>
  <si>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</si>
  <si>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</si>
  <si>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</si>
  <si>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</si>
  <si>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</si>
  <si>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</si>
  <si>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</si>
  <si>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</si>
  <si>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</si>
  <si>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</si>
  <si>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</si>
  <si>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</si>
  <si>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</si>
  <si>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</si>
  <si>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</si>
  <si>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</si>
  <si>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</si>
  <si>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</si>
  <si>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</si>
  <si>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</si>
  <si>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</si>
  <si>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</si>
  <si>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</si>
  <si>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</si>
  <si>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</si>
  <si>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</si>
  <si>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</si>
  <si>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</si>
  <si>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</si>
  <si>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</si>
  <si>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</si>
  <si>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</si>
  <si>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</si>
  <si>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</si>
  <si>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</si>
  <si>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</si>
  <si>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</si>
  <si>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</si>
  <si>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</si>
  <si>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</si>
  <si>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</si>
  <si>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</si>
  <si>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</si>
  <si>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</si>
  <si>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</si>
  <si>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</si>
  <si>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</si>
  <si>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</si>
  <si>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</si>
  <si>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</si>
  <si>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</si>
  <si>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</si>
  <si>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</si>
  <si>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</si>
  <si>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</si>
  <si>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</si>
  <si>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</si>
  <si>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</si>
  <si>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</si>
  <si>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</si>
  <si>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</si>
  <si>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</si>
  <si>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</si>
  <si>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</si>
  <si>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</si>
  <si>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</si>
  <si>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</si>
  <si>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</si>
  <si>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</si>
  <si>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</si>
  <si>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</si>
  <si>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</si>
  <si>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</si>
  <si>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</si>
  <si>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</si>
  <si>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</si>
  <si>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</si>
  <si>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</si>
  <si>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</si>
  <si>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</si>
  <si>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</si>
  <si>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</si>
  <si>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</si>
  <si>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</si>
  <si>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</si>
  <si>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</si>
  <si>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</si>
  <si>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</si>
  <si>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</si>
  <si>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</si>
  <si>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</si>
  <si>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</si>
  <si>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</si>
  <si>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</si>
  <si>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</si>
  <si>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</si>
  <si>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</si>
  <si>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</si>
  <si>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</si>
  <si>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</si>
  <si>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</si>
  <si>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</si>
  <si>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</si>
  <si>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</si>
  <si>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</si>
  <si>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</si>
  <si>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</si>
  <si>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</si>
  <si>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</si>
  <si>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</si>
  <si>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</si>
  <si>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</si>
  <si>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</si>
  <si>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</si>
  <si>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</si>
  <si>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</si>
  <si>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</si>
  <si>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</si>
  <si>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</si>
  <si>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</si>
  <si>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</si>
  <si>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</si>
  <si>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</si>
  <si>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</si>
  <si>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</si>
  <si>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</si>
  <si>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</si>
  <si>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</si>
  <si>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</si>
  <si>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</si>
  <si>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</si>
  <si>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</si>
  <si>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</si>
  <si>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</si>
  <si>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</si>
  <si>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</si>
  <si>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</si>
  <si>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</si>
  <si>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</si>
  <si>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</si>
  <si>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</si>
  <si>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</si>
  <si>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</si>
  <si>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</si>
  <si>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</si>
  <si>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</si>
  <si>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</si>
  <si>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</si>
  <si>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</si>
  <si>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</si>
  <si>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</si>
  <si>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</si>
  <si>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</si>
  <si>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</si>
  <si>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</si>
  <si>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</si>
  <si>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</si>
  <si>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</si>
  <si>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</si>
  <si>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</si>
  <si>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</si>
  <si>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</si>
  <si>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</si>
  <si>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</si>
  <si>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</si>
  <si>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</si>
  <si>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</si>
  <si>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</si>
  <si>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</si>
  <si>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</si>
  <si>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</si>
  <si>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</si>
  <si>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</si>
  <si>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</si>
  <si>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</si>
  <si>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</si>
  <si>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</si>
  <si>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</si>
  <si>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</si>
  <si>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</si>
  <si>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</si>
  <si>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</si>
  <si>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</si>
  <si>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</si>
  <si>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</si>
  <si>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</si>
  <si>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</si>
  <si>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</si>
  <si>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</si>
  <si>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</si>
  <si>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</si>
  <si>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</si>
  <si>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</si>
  <si>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</si>
  <si>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</si>
  <si>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</si>
  <si>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</si>
  <si>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</si>
  <si>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</si>
  <si>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</si>
  <si>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</si>
  <si>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</si>
  <si>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</si>
  <si>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</si>
  <si>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</si>
  <si>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</si>
  <si>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</si>
  <si>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</si>
  <si>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</si>
  <si>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</si>
  <si>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</si>
  <si>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</si>
  <si>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</si>
  <si>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</si>
  <si>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</si>
  <si>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</si>
  <si>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</si>
  <si>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</si>
  <si>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</si>
  <si>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</si>
  <si>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</si>
  <si>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</si>
  <si>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</si>
  <si>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</si>
  <si>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</si>
  <si>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</si>
  <si>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</si>
  <si>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</si>
  <si>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</si>
  <si>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</si>
  <si>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</si>
  <si>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</si>
  <si>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</si>
  <si>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</si>
  <si>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</si>
  <si>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</si>
  <si>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</si>
  <si>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</si>
  <si>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</si>
  <si>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</si>
  <si>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</si>
  <si>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</si>
  <si>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</si>
  <si>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</si>
  <si>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</si>
  <si>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</si>
  <si>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</si>
  <si>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</si>
  <si>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</si>
  <si>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</si>
  <si>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</si>
  <si>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</si>
  <si>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</si>
  <si>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</si>
  <si>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</si>
  <si>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</si>
  <si>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</si>
  <si>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</si>
  <si>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</si>
  <si>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</si>
  <si>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</si>
  <si>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</si>
  <si>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</si>
  <si>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</si>
  <si>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</si>
  <si>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</si>
  <si>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</si>
  <si>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</si>
  <si>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</si>
  <si>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</si>
  <si>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</si>
  <si>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</si>
  <si>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</si>
  <si>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</si>
  <si>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</si>
  <si>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</si>
  <si>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</si>
  <si>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</si>
  <si>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</si>
  <si>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</si>
  <si>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</si>
  <si>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</si>
  <si>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</si>
  <si>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</si>
  <si>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</si>
  <si>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</si>
  <si>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</si>
  <si>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</si>
  <si>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</si>
  <si>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</si>
  <si>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</si>
  <si>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</si>
  <si>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</si>
  <si>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</si>
  <si>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</si>
  <si>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</si>
  <si>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</si>
  <si>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</si>
  <si>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</si>
  <si>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</si>
  <si>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</si>
  <si>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</si>
  <si>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</si>
  <si>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</si>
  <si>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</si>
  <si>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</si>
  <si>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</si>
  <si>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</si>
  <si>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</si>
  <si>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</si>
  <si>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</si>
  <si>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</si>
  <si>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</si>
  <si>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</si>
  <si>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</si>
  <si>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</si>
  <si>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</si>
  <si>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</si>
  <si>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</si>
  <si>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</si>
  <si>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</si>
  <si>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</si>
  <si>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</si>
  <si>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</si>
  <si>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</si>
  <si>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</si>
  <si>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</si>
  <si>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</si>
  <si>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</si>
  <si>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</si>
  <si>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</si>
  <si>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</si>
  <si>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</si>
  <si>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</si>
  <si>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</si>
  <si>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</si>
  <si>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</si>
  <si>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</si>
  <si>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</si>
  <si>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</si>
  <si>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</si>
  <si>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</si>
  <si>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</si>
  <si>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</si>
  <si>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</si>
  <si>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</si>
  <si>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</si>
  <si>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</si>
  <si>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</si>
  <si>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</si>
  <si>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</si>
  <si>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</si>
  <si>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</si>
  <si>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</si>
  <si>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</si>
  <si>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</si>
  <si>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</si>
  <si>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</si>
  <si>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</si>
  <si>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</si>
  <si>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</si>
  <si>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</si>
  <si>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</si>
  <si>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</si>
  <si>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</si>
  <si>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</si>
  <si>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</si>
  <si>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</si>
  <si>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</si>
  <si>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</si>
  <si>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</si>
  <si>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</si>
  <si>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</si>
  <si>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</si>
  <si>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</si>
  <si>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</si>
  <si>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</si>
  <si>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</si>
  <si>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</si>
  <si>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</si>
  <si>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</si>
  <si>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</si>
  <si>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</si>
  <si>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</si>
  <si>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</si>
  <si>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</si>
  <si>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</si>
  <si>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</si>
  <si>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</si>
  <si>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</si>
  <si>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</si>
  <si>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</si>
  <si>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</si>
  <si>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</si>
  <si>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</si>
  <si>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</si>
  <si>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</si>
  <si>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</si>
  <si>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</si>
  <si>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</si>
  <si>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</si>
  <si>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</si>
  <si>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</si>
  <si>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</si>
  <si>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</si>
  <si>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</si>
  <si>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</si>
  <si>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</si>
  <si>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</si>
  <si>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</si>
  <si>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</si>
  <si>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</si>
  <si>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</si>
  <si>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</si>
  <si>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</si>
  <si>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</si>
  <si>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</si>
  <si>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</si>
  <si>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</si>
  <si>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</si>
  <si>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</si>
  <si>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</si>
  <si>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</si>
  <si>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</si>
  <si>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</si>
  <si>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</si>
  <si>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</si>
  <si>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</si>
  <si>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</si>
  <si>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</si>
  <si>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</si>
  <si>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</si>
  <si>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</si>
  <si>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</si>
  <si>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</si>
  <si>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</si>
  <si>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</si>
  <si>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</si>
  <si>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</si>
  <si>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</si>
  <si>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</si>
  <si>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</si>
  <si>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</si>
  <si>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</si>
  <si>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</si>
  <si>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</si>
  <si>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</si>
  <si>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</si>
  <si>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</si>
  <si>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</si>
  <si>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</si>
  <si>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</si>
  <si>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</si>
  <si>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</si>
  <si>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</si>
  <si>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</si>
  <si>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</si>
  <si>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</si>
  <si>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</si>
  <si>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</si>
  <si>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</si>
  <si>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</si>
  <si>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</si>
  <si>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</si>
  <si>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</si>
  <si>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</si>
  <si>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</si>
  <si>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</si>
  <si>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</si>
  <si>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</si>
  <si>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</si>
  <si>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</si>
  <si>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</si>
  <si>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</si>
  <si>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</si>
  <si>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</si>
  <si>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</si>
  <si>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</si>
  <si>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</si>
  <si>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</si>
  <si>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</si>
  <si>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</si>
  <si>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</si>
  <si>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</si>
  <si>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</si>
  <si>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</si>
  <si>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</si>
  <si>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</si>
  <si>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</si>
  <si>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</si>
  <si>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</si>
  <si>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</si>
  <si>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</si>
  <si>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</si>
  <si>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</si>
  <si>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</si>
  <si>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</si>
  <si>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</si>
  <si>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</si>
  <si>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</si>
  <si>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</si>
  <si>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</si>
  <si>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</si>
  <si>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</si>
  <si>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</si>
  <si>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</si>
  <si>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</si>
  <si>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</si>
  <si>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</si>
  <si>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</si>
  <si>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</si>
  <si>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</si>
  <si>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</si>
  <si>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</si>
  <si>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</si>
  <si>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</si>
  <si>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</si>
  <si>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</si>
  <si>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</si>
  <si>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</si>
  <si>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</si>
  <si>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</si>
  <si>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</si>
  <si>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</si>
  <si>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</si>
  <si>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</si>
  <si>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</si>
  <si>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</si>
  <si>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</si>
  <si>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</si>
  <si>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</si>
  <si>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</si>
  <si>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</si>
  <si>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</si>
  <si>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</si>
  <si>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</si>
  <si>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</si>
  <si>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</si>
  <si>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</si>
  <si>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</si>
  <si>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</si>
  <si>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</si>
  <si>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</si>
  <si>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</si>
  <si>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</si>
  <si>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</si>
  <si>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</si>
  <si>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</si>
  <si>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</si>
  <si>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</si>
  <si>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</si>
  <si>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</si>
  <si>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</si>
  <si>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</si>
  <si>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</si>
  <si>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</si>
  <si>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</si>
  <si>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</si>
  <si>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</si>
  <si>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</si>
  <si>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</si>
  <si>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</si>
  <si>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</si>
  <si>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</si>
  <si>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</si>
  <si>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</si>
  <si>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</si>
  <si>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</si>
  <si>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</si>
  <si>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</si>
  <si>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</si>
  <si>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</si>
  <si>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</si>
  <si>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</si>
  <si>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</si>
  <si>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</si>
  <si>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</si>
  <si>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</si>
  <si>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</si>
  <si>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</si>
  <si>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</si>
  <si>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</si>
  <si>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</si>
  <si>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</si>
  <si>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</si>
  <si>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</si>
  <si>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</si>
  <si>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</si>
  <si>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</si>
  <si>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</si>
  <si>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</si>
  <si>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</si>
  <si>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</si>
  <si>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</si>
  <si>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</si>
  <si>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</si>
  <si>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</si>
  <si>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</si>
  <si>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</si>
  <si>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</si>
  <si>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</si>
  <si>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</si>
  <si>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</si>
  <si>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</si>
  <si>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</si>
  <si>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</si>
  <si>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</si>
  <si>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</si>
  <si>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</si>
  <si>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</si>
  <si>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</si>
  <si>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</si>
  <si>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</si>
  <si>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</si>
  <si>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</si>
  <si>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</si>
  <si>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</si>
  <si>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</si>
  <si>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</si>
  <si>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</si>
  <si>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</si>
  <si>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</si>
  <si>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</si>
  <si>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</si>
  <si>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</si>
  <si>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</si>
  <si>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</si>
  <si>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</si>
  <si>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</si>
  <si>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</si>
  <si>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</si>
  <si>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</si>
  <si>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</si>
  <si>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</si>
  <si>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</si>
  <si>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</si>
  <si>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</si>
  <si>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</si>
  <si>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</si>
  <si>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</si>
  <si>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</si>
  <si>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</si>
  <si>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</si>
  <si>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</si>
  <si>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</si>
  <si>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</si>
  <si>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</si>
  <si>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</si>
  <si>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</si>
  <si>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</si>
  <si>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</si>
  <si>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</si>
  <si>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</si>
  <si>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</si>
  <si>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</si>
  <si>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</si>
  <si>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</si>
  <si>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</si>
  <si>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</si>
  <si>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</si>
  <si>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</si>
  <si>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</si>
  <si>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</si>
  <si>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</si>
  <si>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</si>
  <si>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</si>
  <si>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</si>
  <si>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</si>
  <si>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</si>
  <si>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</si>
  <si>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</si>
  <si>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</si>
  <si>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</si>
  <si>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</si>
  <si>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</si>
  <si>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</si>
  <si>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</si>
  <si>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</si>
  <si>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</si>
  <si>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</si>
  <si>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</si>
  <si>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</si>
  <si>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</si>
  <si>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</si>
  <si>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</si>
  <si>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</si>
  <si>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</si>
  <si>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</si>
  <si>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</si>
  <si>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</si>
  <si>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</si>
  <si>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</si>
  <si>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</si>
  <si>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</si>
  <si>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</si>
  <si>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</si>
  <si>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</si>
  <si>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</si>
  <si>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</si>
  <si>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</si>
  <si>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</si>
  <si>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</si>
  <si>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</si>
  <si>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</si>
  <si>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</si>
  <si>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</si>
  <si>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</si>
  <si>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</si>
  <si>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</si>
  <si>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</si>
  <si>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</si>
  <si>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</si>
  <si>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</si>
  <si>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</si>
  <si>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</si>
  <si>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</si>
  <si>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</si>
  <si>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</si>
  <si>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</si>
  <si>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</si>
  <si>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</si>
  <si>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</si>
  <si>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</si>
  <si>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</si>
  <si>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</si>
  <si>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</si>
  <si>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</si>
  <si>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</si>
  <si>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</si>
  <si>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</si>
  <si>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</si>
  <si>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</si>
  <si>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</si>
  <si>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</si>
  <si>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</si>
  <si>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</si>
  <si>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</si>
  <si>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</si>
  <si>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</si>
  <si>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</si>
  <si>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</si>
  <si>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</si>
  <si>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</si>
  <si>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</si>
  <si>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</si>
  <si>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</si>
  <si>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</si>
  <si>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</si>
  <si>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</si>
  <si>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</si>
  <si>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</si>
  <si>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</si>
  <si>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</si>
  <si>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</si>
  <si>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</si>
  <si>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</si>
  <si>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</si>
  <si>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</si>
  <si>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</si>
  <si>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</si>
  <si>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</si>
  <si>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</si>
  <si>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</si>
  <si>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</si>
  <si>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</si>
  <si>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</si>
  <si>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</si>
  <si>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</si>
  <si>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</si>
  <si>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</si>
  <si>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</si>
  <si>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</si>
  <si>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</si>
  <si>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</si>
  <si>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</si>
  <si>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</si>
  <si>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</si>
  <si>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</si>
  <si>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</si>
  <si>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</si>
  <si>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</si>
  <si>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</si>
  <si>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</si>
  <si>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</si>
  <si>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</si>
  <si>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</si>
  <si>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</si>
  <si>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</si>
  <si>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</si>
  <si>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</si>
  <si>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</si>
  <si>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</si>
  <si>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</si>
  <si>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</si>
  <si>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</si>
  <si>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</si>
  <si>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</si>
  <si>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</si>
  <si>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</si>
  <si>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</si>
  <si>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</si>
  <si>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</si>
  <si>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</si>
  <si>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</si>
  <si>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</si>
  <si>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</si>
  <si>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</si>
  <si>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</si>
  <si>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</si>
  <si>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</si>
  <si>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</si>
  <si>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</si>
  <si>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</si>
  <si>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</si>
  <si>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</si>
  <si>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</si>
  <si>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</si>
  <si>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</si>
  <si>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</si>
  <si>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</si>
  <si>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</si>
  <si>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</si>
  <si>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</si>
  <si>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</si>
  <si>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</si>
  <si>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</si>
  <si>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</si>
  <si>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</si>
  <si>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</si>
  <si>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</si>
  <si>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</si>
  <si>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</si>
  <si>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</si>
  <si>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</si>
  <si>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</si>
  <si>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</si>
  <si>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</si>
  <si>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</si>
  <si>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</si>
  <si>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</si>
  <si>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</si>
  <si>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</si>
  <si>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</si>
  <si>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</si>
  <si>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</si>
  <si>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</si>
  <si>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</si>
  <si>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</si>
  <si>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</si>
  <si>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</si>
  <si>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</si>
  <si>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</si>
  <si>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</si>
  <si>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</si>
  <si>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</si>
  <si>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</si>
  <si>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</si>
  <si>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</si>
  <si>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</si>
  <si>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</si>
  <si>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</si>
  <si>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</si>
  <si>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</si>
  <si>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</si>
  <si>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</si>
  <si>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</si>
  <si>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</si>
  <si>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</si>
  <si>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</si>
  <si>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</si>
  <si>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</si>
  <si>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</si>
  <si>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</si>
  <si>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</si>
  <si>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</si>
  <si>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</si>
  <si>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</si>
  <si>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</si>
  <si>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</si>
  <si>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</si>
  <si>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</si>
  <si>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</si>
  <si>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</si>
  <si>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</si>
  <si>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</si>
  <si>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</si>
  <si>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</si>
  <si>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</si>
  <si>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</si>
  <si>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</si>
  <si>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</si>
  <si>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</si>
  <si>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</si>
  <si>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</si>
  <si>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</si>
  <si>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</si>
  <si>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</si>
  <si>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</si>
  <si>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</si>
  <si>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</si>
  <si>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</si>
  <si>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</si>
  <si>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</si>
  <si>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</si>
  <si>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</si>
  <si>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</si>
  <si>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</si>
  <si>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</si>
  <si>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</si>
  <si>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</si>
  <si>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</si>
  <si>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</si>
  <si>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</si>
  <si>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</si>
  <si>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</si>
  <si>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</si>
  <si>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</si>
  <si>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</si>
  <si>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</si>
  <si>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</si>
  <si>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</si>
  <si>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</si>
  <si>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</si>
  <si>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</si>
  <si>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</si>
  <si>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</si>
  <si>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</si>
  <si>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</si>
  <si>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</si>
  <si>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</si>
  <si>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</si>
  <si>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</si>
  <si>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</si>
  <si>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</si>
  <si>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</si>
  <si>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</si>
  <si>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</si>
  <si>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</si>
  <si>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</si>
  <si>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</si>
  <si>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</si>
  <si>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</si>
  <si>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</si>
  <si>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</si>
  <si>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</si>
  <si>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</si>
  <si>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</si>
  <si>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</si>
  <si>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</si>
  <si>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</si>
  <si>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</si>
  <si>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</si>
  <si>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</si>
  <si>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</si>
  <si>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</si>
  <si>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</si>
  <si>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</si>
  <si>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</si>
  <si>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</si>
  <si>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</si>
  <si>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</si>
  <si>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</si>
  <si>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</si>
  <si>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</si>
  <si>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</si>
  <si>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</si>
  <si>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</si>
  <si>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</si>
  <si>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</si>
  <si>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</si>
  <si>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</si>
  <si>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</si>
  <si>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</si>
  <si>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</si>
  <si>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</si>
  <si>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</si>
  <si>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</si>
  <si>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</si>
  <si>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</si>
  <si>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</si>
  <si>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</si>
  <si>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</si>
  <si>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</si>
  <si>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</si>
  <si>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</si>
  <si>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</si>
  <si>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</si>
  <si>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</si>
  <si>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</si>
  <si>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</si>
  <si>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</si>
  <si>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</si>
  <si>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</si>
  <si>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</si>
  <si>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</si>
  <si>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</si>
  <si>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</si>
  <si>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</si>
  <si>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</si>
  <si>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</si>
  <si>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</si>
  <si>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</si>
  <si>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</si>
  <si>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</si>
  <si>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</si>
  <si>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</si>
  <si>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</si>
  <si>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</si>
  <si>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</si>
  <si>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</si>
  <si>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</si>
  <si>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</si>
  <si>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</si>
  <si>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</si>
  <si>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</si>
  <si>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</si>
  <si>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</si>
  <si>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</si>
  <si>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</si>
  <si>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</si>
  <si>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</si>
  <si>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</si>
  <si>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</si>
  <si>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</si>
  <si>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</si>
  <si>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</si>
  <si>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</si>
  <si>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</si>
  <si>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</si>
  <si>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</si>
  <si>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</si>
  <si>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</si>
  <si>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</si>
  <si>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</si>
  <si>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</si>
  <si>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</si>
  <si>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</si>
  <si>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</si>
  <si>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</si>
  <si>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</si>
  <si>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</si>
  <si>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</si>
  <si>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</si>
  <si>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</si>
  <si>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</si>
  <si>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</si>
  <si>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</si>
  <si>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</si>
  <si>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</si>
  <si>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</si>
  <si>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</si>
  <si>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</si>
  <si>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</si>
  <si>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</si>
  <si>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</si>
  <si>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</si>
  <si>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</si>
  <si>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</si>
  <si>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</si>
  <si>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</si>
  <si>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</si>
  <si>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</si>
  <si>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</si>
  <si>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</si>
  <si>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</si>
  <si>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</si>
  <si>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</si>
  <si>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</si>
  <si>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</si>
  <si>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</si>
  <si>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</si>
  <si>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</si>
  <si>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</si>
  <si>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</si>
  <si>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</si>
  <si>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</si>
  <si>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</si>
  <si>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</si>
  <si>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</si>
  <si>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</si>
  <si>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</si>
  <si>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</si>
  <si>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</si>
  <si>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</si>
  <si>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</si>
  <si>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</si>
  <si>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</si>
  <si>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</si>
  <si>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</si>
  <si>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</si>
  <si>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</si>
  <si>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</si>
  <si>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</si>
  <si>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</si>
  <si>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</si>
  <si>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</si>
  <si>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</si>
  <si>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</si>
  <si>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</si>
  <si>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</si>
  <si>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</si>
  <si>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</si>
  <si>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</si>
  <si>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</si>
  <si>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</si>
  <si>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</si>
  <si>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</si>
  <si>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</si>
  <si>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</si>
  <si>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</si>
  <si>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</si>
  <si>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</si>
  <si>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</si>
  <si>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</si>
  <si>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</si>
  <si>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</si>
  <si>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</si>
  <si>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</si>
  <si>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</si>
  <si>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</si>
  <si>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</si>
  <si>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</si>
  <si>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</si>
  <si>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</si>
  <si>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</si>
  <si>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</si>
  <si>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</si>
  <si>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</si>
  <si>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</si>
  <si>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</si>
  <si>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</si>
  <si>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</si>
  <si>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</si>
  <si>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</si>
  <si>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</si>
  <si>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</si>
  <si>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</si>
  <si>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</si>
  <si>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</si>
  <si>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</si>
  <si>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</si>
  <si>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</si>
  <si>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</si>
  <si>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</si>
  <si>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</si>
  <si>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</si>
  <si>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</si>
  <si>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</si>
  <si>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</si>
  <si>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</si>
  <si>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</si>
  <si>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</si>
  <si>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</si>
  <si>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</si>
  <si>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</si>
  <si>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</si>
  <si>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</si>
  <si>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</si>
  <si>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</si>
  <si>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</si>
  <si>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</si>
  <si>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</si>
  <si>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</si>
  <si>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</si>
  <si>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</si>
  <si>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</si>
  <si>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</si>
  <si>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</si>
  <si>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</si>
  <si>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</si>
  <si>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</si>
  <si>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</si>
  <si>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</si>
  <si>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</si>
  <si>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</si>
  <si>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</si>
  <si>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</si>
  <si>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</si>
  <si>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</si>
  <si>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</si>
  <si>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</si>
  <si>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</si>
  <si>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</si>
  <si>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</si>
  <si>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</si>
  <si>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</si>
  <si>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</si>
  <si>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</si>
  <si>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</si>
  <si>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</si>
  <si>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</si>
  <si>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</si>
  <si>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</si>
  <si>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</si>
  <si>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</si>
  <si>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</si>
  <si>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</si>
  <si>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</si>
  <si>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</si>
  <si>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</si>
  <si>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</si>
  <si>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</si>
  <si>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</si>
  <si>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</si>
  <si>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</si>
  <si>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</si>
  <si>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</si>
  <si>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</si>
  <si>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</si>
  <si>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</si>
  <si>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</si>
  <si>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</si>
  <si>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</si>
  <si>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</si>
  <si>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</si>
  <si>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</si>
  <si>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</si>
  <si>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</si>
  <si>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</si>
  <si>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</si>
  <si>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</si>
  <si>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</si>
  <si>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</si>
  <si>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</si>
  <si>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</si>
  <si>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</si>
  <si>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</si>
  <si>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</si>
  <si>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</si>
  <si>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</si>
  <si>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</si>
  <si>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</si>
  <si>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</si>
  <si>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</si>
  <si>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</si>
  <si>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</si>
  <si>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</si>
  <si>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</si>
  <si>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</si>
  <si>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</si>
  <si>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</si>
  <si>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</si>
  <si>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</si>
  <si>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</si>
  <si>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</si>
  <si>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</si>
  <si>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</si>
  <si>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</si>
  <si>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</si>
  <si>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</si>
  <si>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</si>
  <si>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</si>
  <si>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</si>
  <si>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</si>
  <si>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</si>
  <si>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</si>
  <si>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</si>
  <si>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</si>
  <si>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</si>
  <si>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</si>
  <si>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</si>
  <si>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</si>
  <si>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</si>
  <si>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</si>
  <si>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</si>
  <si>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</si>
  <si>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</si>
  <si>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</si>
  <si>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</si>
  <si>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</si>
  <si>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</si>
  <si>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</si>
  <si>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</si>
  <si>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</si>
  <si>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</si>
  <si>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</si>
  <si>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</si>
  <si>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</si>
  <si>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</si>
  <si>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</si>
  <si>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</si>
  <si>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</si>
  <si>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</si>
  <si>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</si>
  <si>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</si>
  <si>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</si>
  <si>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</si>
  <si>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</si>
  <si>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</si>
  <si>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</si>
  <si>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</si>
  <si>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</si>
  <si>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</si>
  <si>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</si>
  <si>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</si>
  <si>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</si>
  <si>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</si>
  <si>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</si>
  <si>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</si>
  <si>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</si>
  <si>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</si>
  <si>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</si>
  <si>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</si>
  <si>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</si>
  <si>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</si>
  <si>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</si>
  <si>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</si>
  <si>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</si>
  <si>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</si>
  <si>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</si>
  <si>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</si>
  <si>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</si>
  <si>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</si>
  <si>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</si>
  <si>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</si>
  <si>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</si>
  <si>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</si>
  <si>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</si>
  <si>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</si>
  <si>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</si>
  <si>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</si>
  <si>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</si>
  <si>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</si>
  <si>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</si>
  <si>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</si>
  <si>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</si>
  <si>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</si>
  <si>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</si>
  <si>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</si>
  <si>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</si>
  <si>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</si>
  <si>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</si>
  <si>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</si>
  <si>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</si>
  <si>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</si>
  <si>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</si>
  <si>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</si>
  <si>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</si>
  <si>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</si>
  <si>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</si>
  <si>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</si>
  <si>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</si>
  <si>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</si>
  <si>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</si>
  <si>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</si>
  <si>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</si>
  <si>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</si>
  <si>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</si>
  <si>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</si>
  <si>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</si>
  <si>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</si>
  <si>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</si>
  <si>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</si>
  <si>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</si>
  <si>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</si>
  <si>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</si>
  <si>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</si>
  <si>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</si>
  <si>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</si>
  <si>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</si>
  <si>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</si>
  <si>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</si>
  <si>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</si>
  <si>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</si>
  <si>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</si>
  <si>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</si>
  <si>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</si>
  <si>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</si>
  <si>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</si>
  <si>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</si>
  <si>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</si>
  <si>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</si>
  <si>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</si>
  <si>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</si>
  <si>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</si>
  <si>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</si>
  <si>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</si>
  <si>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</si>
  <si>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</si>
  <si>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</si>
  <si>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</si>
  <si>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</si>
  <si>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</si>
  <si>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</si>
  <si>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</si>
  <si>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</si>
  <si>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</si>
  <si>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</si>
  <si>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</si>
  <si>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</si>
  <si>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</si>
  <si>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</si>
  <si>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</si>
  <si>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</si>
  <si>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</si>
  <si>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</si>
  <si>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</si>
  <si>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</si>
  <si>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</si>
  <si>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</si>
  <si>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</si>
  <si>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</si>
  <si>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</si>
  <si>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</si>
  <si>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</si>
  <si>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</si>
  <si>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</si>
  <si>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</si>
  <si>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</si>
  <si>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</si>
  <si>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</si>
  <si>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</si>
  <si>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</si>
  <si>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</si>
  <si>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</si>
  <si>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</si>
  <si>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</si>
  <si>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</si>
  <si>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</si>
  <si>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</si>
  <si>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</si>
  <si>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</si>
  <si>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</si>
  <si>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</si>
  <si>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</si>
  <si>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</si>
  <si>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</si>
  <si>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</si>
  <si>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</si>
  <si>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</si>
  <si>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</si>
  <si>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</si>
  <si>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</si>
  <si>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</si>
  <si>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</si>
  <si>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</si>
  <si>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</si>
  <si>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</si>
  <si>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</si>
  <si>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</si>
  <si>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</si>
  <si>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</si>
  <si>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</si>
  <si>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</si>
  <si>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</si>
  <si>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</si>
  <si>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</si>
  <si>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</si>
  <si>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</si>
  <si>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</si>
  <si>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</si>
  <si>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</si>
  <si>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</si>
  <si>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</si>
  <si>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</si>
  <si>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</si>
  <si>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</si>
  <si>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</si>
  <si>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</si>
  <si>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</si>
  <si>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</si>
  <si>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</si>
  <si>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</si>
  <si>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</si>
  <si>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</si>
  <si>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</si>
  <si>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</si>
  <si>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</si>
  <si>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</si>
  <si>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</si>
  <si>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</si>
  <si>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</si>
  <si>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</si>
  <si>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</si>
  <si>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</si>
  <si>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</si>
  <si>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</si>
  <si>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</si>
  <si>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</si>
  <si>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</si>
  <si>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</si>
  <si>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</si>
  <si>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</si>
  <si>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</si>
  <si>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</si>
  <si>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</si>
  <si>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</si>
  <si>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</si>
  <si>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</si>
  <si>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</si>
  <si>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</si>
  <si>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</si>
  <si>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</si>
  <si>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</si>
  <si>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</si>
  <si>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</si>
  <si>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</si>
  <si>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</si>
  <si>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</si>
  <si>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</si>
  <si>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</si>
  <si>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</si>
  <si>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</si>
  <si>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</si>
  <si>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</si>
  <si>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</si>
  <si>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</si>
  <si>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</si>
  <si>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</si>
  <si>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</si>
  <si>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</si>
  <si>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</si>
  <si>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</si>
  <si>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</si>
  <si>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</si>
  <si>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</si>
  <si>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</si>
  <si>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</si>
  <si>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</si>
  <si>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</si>
  <si>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</si>
  <si>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</si>
  <si>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</si>
  <si>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</si>
  <si>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</si>
  <si>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</si>
  <si>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</si>
  <si>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</si>
  <si>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</si>
  <si>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</si>
  <si>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</si>
  <si>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</si>
  <si>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</si>
  <si>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</si>
  <si>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</si>
  <si>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</si>
  <si>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</si>
  <si>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</si>
  <si>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</si>
  <si>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</si>
  <si>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</si>
  <si>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</si>
  <si>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</si>
  <si>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</si>
  <si>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</si>
  <si>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</si>
  <si>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</si>
  <si>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</si>
  <si>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</si>
  <si>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</si>
  <si>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</si>
  <si>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</si>
  <si>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</si>
  <si>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</si>
  <si>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</si>
  <si>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</si>
  <si>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</si>
  <si>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</si>
  <si>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</si>
  <si>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</si>
  <si>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</si>
  <si>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</si>
  <si>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</si>
  <si>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</si>
  <si>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</si>
  <si>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</si>
  <si>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</si>
  <si>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</si>
  <si>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</si>
  <si>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</si>
  <si>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</si>
  <si>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</si>
  <si>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</si>
  <si>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</si>
  <si>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</si>
  <si>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</si>
  <si>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</si>
  <si>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</si>
  <si>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</si>
  <si>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</si>
  <si>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</si>
  <si>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</si>
  <si>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</si>
  <si>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</si>
  <si>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</si>
  <si>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</si>
  <si>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</si>
  <si>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</si>
  <si>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</si>
  <si>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</si>
  <si>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</si>
  <si>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</si>
  <si>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</si>
  <si>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</si>
  <si>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</si>
  <si>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</si>
  <si>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</si>
  <si>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</si>
  <si>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</si>
  <si>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</si>
  <si>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</si>
  <si>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</si>
  <si>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</si>
  <si>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</si>
  <si>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</si>
  <si>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</si>
  <si>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</si>
  <si>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</si>
  <si>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</si>
  <si>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</si>
  <si>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</si>
  <si>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</si>
  <si>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</si>
  <si>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</si>
  <si>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</si>
  <si>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</si>
  <si>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</si>
  <si>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</si>
  <si>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</si>
  <si>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</si>
  <si>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</si>
  <si>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</si>
  <si>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</si>
  <si>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</si>
  <si>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</si>
  <si>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</si>
  <si>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</si>
  <si>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</si>
  <si>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</si>
  <si>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</si>
  <si>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</si>
  <si>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</si>
  <si>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</si>
  <si>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</si>
  <si>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</si>
  <si>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</si>
  <si>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</si>
  <si>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</si>
  <si>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</si>
  <si>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</si>
  <si>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</si>
  <si>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</si>
  <si>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</si>
  <si>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</si>
  <si>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</si>
  <si>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</si>
  <si>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</si>
  <si>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</si>
  <si>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</si>
  <si>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</si>
  <si>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</si>
  <si>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</si>
  <si>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</si>
  <si>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</si>
  <si>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</si>
  <si>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</si>
  <si>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</si>
  <si>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</si>
  <si>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</si>
  <si>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</si>
  <si>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</si>
  <si>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</si>
  <si>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</si>
  <si>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</si>
  <si>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</si>
  <si>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</si>
  <si>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</si>
  <si>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</si>
  <si>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</si>
  <si>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</si>
  <si>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</si>
  <si>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</si>
  <si>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</si>
  <si>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</si>
  <si>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</si>
  <si>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</si>
  <si>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</si>
  <si>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</si>
  <si>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</si>
  <si>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</si>
  <si>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</si>
  <si>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</si>
  <si>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</si>
  <si>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</si>
  <si>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</si>
  <si>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</si>
  <si>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</si>
  <si>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</si>
  <si>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</si>
  <si>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</si>
  <si>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</si>
  <si>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</si>
  <si>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</si>
  <si>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</si>
  <si>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</si>
  <si>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</si>
  <si>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</si>
  <si>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</si>
  <si>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</si>
  <si>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</si>
  <si>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</si>
  <si>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</si>
  <si>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</si>
  <si>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</si>
  <si>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</si>
  <si>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</si>
  <si>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</si>
  <si>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</si>
  <si>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</si>
  <si>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</si>
  <si>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</si>
  <si>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</si>
  <si>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</si>
  <si>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</si>
  <si>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</si>
  <si>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</si>
  <si>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</si>
  <si>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</si>
  <si>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</si>
  <si>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</si>
  <si>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</si>
  <si>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</si>
  <si>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</si>
  <si>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</si>
  <si>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</si>
  <si>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</si>
  <si>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</si>
  <si>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</si>
  <si>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</si>
  <si>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</si>
  <si>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</si>
  <si>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</si>
  <si>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</si>
  <si>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</si>
  <si>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</si>
  <si>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</si>
  <si>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</si>
  <si>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</si>
  <si>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</si>
  <si>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</si>
  <si>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</si>
  <si>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</si>
  <si>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</si>
  <si>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</si>
  <si>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</si>
  <si>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</si>
  <si>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</si>
  <si>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</si>
  <si>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</si>
  <si>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</si>
  <si>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</si>
  <si>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</si>
  <si>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</si>
  <si>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</si>
  <si>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</si>
  <si>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</si>
  <si>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</si>
  <si>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</si>
  <si>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</si>
  <si>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</si>
  <si>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</si>
  <si>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</si>
  <si>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</si>
  <si>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</si>
  <si>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</si>
  <si>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</si>
  <si>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</si>
  <si>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</si>
  <si>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</si>
  <si>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</si>
  <si>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</si>
  <si>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</si>
  <si>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</si>
  <si>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</si>
  <si>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</si>
  <si>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</si>
  <si>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</si>
  <si>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</si>
  <si>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</si>
  <si>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</si>
  <si>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</si>
  <si>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</si>
  <si>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</si>
  <si>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</si>
  <si>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</si>
  <si>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</si>
  <si>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</si>
  <si>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</si>
  <si>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</si>
  <si>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</si>
  <si>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</si>
  <si>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</si>
  <si>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</si>
  <si>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</si>
  <si>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</si>
  <si>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</si>
  <si>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</si>
  <si>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</si>
  <si>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</si>
  <si>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</si>
  <si>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</si>
  <si>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</si>
  <si>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</si>
  <si>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</si>
  <si>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</si>
  <si>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</si>
  <si>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</si>
  <si>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</si>
  <si>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</si>
  <si>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</si>
  <si>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</si>
  <si>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</si>
  <si>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</si>
  <si>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</si>
  <si>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</si>
  <si>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</si>
  <si>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</si>
  <si>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</si>
  <si>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</si>
  <si>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</si>
  <si>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</si>
  <si>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</si>
  <si>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</si>
  <si>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</si>
  <si>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</si>
  <si>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</si>
  <si>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</si>
  <si>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</si>
  <si>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</si>
  <si>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</si>
  <si>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</si>
  <si>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</si>
  <si>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</si>
  <si>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</si>
  <si>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</si>
  <si>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</si>
  <si>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</si>
  <si>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</si>
  <si>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</si>
  <si>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</si>
  <si>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</si>
  <si>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</si>
  <si>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</si>
  <si>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</si>
  <si>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</si>
  <si>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</si>
  <si>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</si>
  <si>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</si>
  <si>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</si>
  <si>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</si>
  <si>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</si>
  <si>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</si>
  <si>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</si>
  <si>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</si>
  <si>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</si>
  <si>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</si>
  <si>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</si>
  <si>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</si>
  <si>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</si>
  <si>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</si>
  <si>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</si>
  <si>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</si>
  <si>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</si>
  <si>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</si>
  <si>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</si>
  <si>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</si>
  <si>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</si>
  <si>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</si>
  <si>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</si>
  <si>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</si>
  <si>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</si>
  <si>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</si>
  <si>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</si>
  <si>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</si>
  <si>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</si>
  <si>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</si>
  <si>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</si>
  <si>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</si>
  <si>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</si>
  <si>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</si>
  <si>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</si>
  <si>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</si>
  <si>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</si>
  <si>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</si>
  <si>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</si>
  <si>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</si>
  <si>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</si>
  <si>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</si>
  <si>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</si>
  <si>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</si>
  <si>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</si>
  <si>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</si>
  <si>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</si>
  <si>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</si>
  <si>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</si>
  <si>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</si>
  <si>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</si>
  <si>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</si>
  <si>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</si>
  <si>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</si>
  <si>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</si>
  <si>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</si>
  <si>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</si>
  <si>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</si>
  <si>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</si>
  <si>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</si>
  <si>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</si>
  <si>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</si>
  <si>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</si>
  <si>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</si>
  <si>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</si>
  <si>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</si>
  <si>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</si>
  <si>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</si>
  <si>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</si>
  <si>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</si>
  <si>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</si>
  <si>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</si>
  <si>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</si>
  <si>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</si>
  <si>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</si>
  <si>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</si>
  <si>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</si>
  <si>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</si>
  <si>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</si>
  <si>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</si>
  <si>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</si>
  <si>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</si>
  <si>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</si>
  <si>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</si>
  <si>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</si>
  <si>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</si>
  <si>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</si>
  <si>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</si>
  <si>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</si>
  <si>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</si>
  <si>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</si>
  <si>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</si>
  <si>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</si>
  <si>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</si>
  <si>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</si>
  <si>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</si>
  <si>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</si>
  <si>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</si>
  <si>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</si>
  <si>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</si>
  <si>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</si>
  <si>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</si>
  <si>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</si>
  <si>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</si>
  <si>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</si>
  <si>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</si>
  <si>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</si>
  <si>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</si>
  <si>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</si>
  <si>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</si>
  <si>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</si>
  <si>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</si>
  <si>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</si>
  <si>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</si>
  <si>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</si>
  <si>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</si>
  <si>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</si>
  <si>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</si>
  <si>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</si>
  <si>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</si>
  <si>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</si>
  <si>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</si>
  <si>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</si>
  <si>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</si>
  <si>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</si>
  <si>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</si>
  <si>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</si>
  <si>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</si>
  <si>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</si>
  <si>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</si>
  <si>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</si>
  <si>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</si>
  <si>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</si>
  <si>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</si>
  <si>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</si>
  <si>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</si>
  <si>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</si>
  <si>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</si>
  <si>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</si>
  <si>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</si>
  <si>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</si>
  <si>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</si>
  <si>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</si>
  <si>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</si>
  <si>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</si>
  <si>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</si>
  <si>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</si>
  <si>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</si>
  <si>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</si>
  <si>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</si>
  <si>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</si>
  <si>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</si>
  <si>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</si>
  <si>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</si>
  <si>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</si>
  <si>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</si>
  <si>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</si>
  <si>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</si>
  <si>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</si>
  <si>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</si>
  <si>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</si>
  <si>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</si>
  <si>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</si>
  <si>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</si>
  <si>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</si>
  <si>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</si>
  <si>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</si>
  <si>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</si>
  <si>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</si>
  <si>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</si>
  <si>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</si>
  <si>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</si>
  <si>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</si>
  <si>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</si>
  <si>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</si>
  <si>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</si>
  <si>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</si>
  <si>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</si>
  <si>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</si>
  <si>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</si>
  <si>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</si>
  <si>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</si>
  <si>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</si>
  <si>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</si>
  <si>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</si>
  <si>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</si>
  <si>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</si>
  <si>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</si>
  <si>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</si>
  <si>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</si>
  <si>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</si>
  <si>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</si>
  <si>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</si>
  <si>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</si>
  <si>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</si>
  <si>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</si>
  <si>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</si>
  <si>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</si>
  <si>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</si>
  <si>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</si>
  <si>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</si>
  <si>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</si>
  <si>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</si>
  <si>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</si>
  <si>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</si>
  <si>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</si>
  <si>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</si>
  <si>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</si>
  <si>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</si>
  <si>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</si>
  <si>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</si>
  <si>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</si>
  <si>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</si>
  <si>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</si>
  <si>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</si>
  <si>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</si>
  <si>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</si>
  <si>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</si>
  <si>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</si>
  <si>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</si>
  <si>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</si>
  <si>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</si>
  <si>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</si>
  <si>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</si>
  <si>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</si>
  <si>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</si>
  <si>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</si>
  <si>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</si>
  <si>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</si>
  <si>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</si>
  <si>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</si>
  <si>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</si>
  <si>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</si>
  <si>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</si>
  <si>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</si>
  <si>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</si>
  <si>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</si>
  <si>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</si>
  <si>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</si>
  <si>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</si>
  <si>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</si>
  <si>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</si>
  <si>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</si>
  <si>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</si>
  <si>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</si>
  <si>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</si>
  <si>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</si>
  <si>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</si>
  <si>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</si>
  <si>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</si>
  <si>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</si>
  <si>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</si>
  <si>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</si>
  <si>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</si>
  <si>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</si>
  <si>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</si>
  <si>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</si>
  <si>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</si>
  <si>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</si>
  <si>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</si>
  <si>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</si>
  <si>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</si>
  <si>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</si>
  <si>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</si>
  <si>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</si>
  <si>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</si>
  <si>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</si>
  <si>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</si>
  <si>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</si>
  <si>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</si>
  <si>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</si>
  <si>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</si>
  <si>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</si>
  <si>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</si>
  <si>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</si>
  <si>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</si>
  <si>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</si>
  <si>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</si>
  <si>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</si>
  <si>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</si>
  <si>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</si>
  <si>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</si>
  <si>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</si>
  <si>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</si>
  <si>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</si>
  <si>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</si>
  <si>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</si>
  <si>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</si>
  <si>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</si>
  <si>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</si>
  <si>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</si>
  <si>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</si>
  <si>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</si>
  <si>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</si>
  <si>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</si>
  <si>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</si>
  <si>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</si>
  <si>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</si>
  <si>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</si>
  <si>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</si>
  <si>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</si>
  <si>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</si>
  <si>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</si>
  <si>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</si>
  <si>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</si>
  <si>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</si>
  <si>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</si>
  <si>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</si>
  <si>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</si>
  <si>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</si>
  <si>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</si>
  <si>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</si>
  <si>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</si>
  <si>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</si>
  <si>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</si>
  <si>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</si>
  <si>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</si>
  <si>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</si>
  <si>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</si>
  <si>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</si>
  <si>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</si>
  <si>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</si>
  <si>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</si>
  <si>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</si>
  <si>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</si>
  <si>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</si>
  <si>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</si>
  <si>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</si>
  <si>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</si>
  <si>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</si>
  <si>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</si>
  <si>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</si>
  <si>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</si>
  <si>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</si>
  <si>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</si>
  <si>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</si>
  <si>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</si>
  <si>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</si>
  <si>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</si>
  <si>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</si>
  <si>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</si>
  <si>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</si>
  <si>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</si>
  <si>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</si>
  <si>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</si>
  <si>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</si>
  <si>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</si>
  <si>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</si>
  <si>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</si>
  <si>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</si>
  <si>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</si>
  <si>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</si>
  <si>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</si>
  <si>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</si>
  <si>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</si>
  <si>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</si>
  <si>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</si>
  <si>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</si>
  <si>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</si>
  <si>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</si>
  <si>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</si>
  <si>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</si>
  <si>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</si>
  <si>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</si>
  <si>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</si>
  <si>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</si>
  <si>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</si>
  <si>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</si>
  <si>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</si>
  <si>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</si>
  <si>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</si>
  <si>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</si>
  <si>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</si>
  <si>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</si>
  <si>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</si>
  <si>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</si>
  <si>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</si>
  <si>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</si>
  <si>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</si>
  <si>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</si>
  <si>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</si>
  <si>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</si>
  <si>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</si>
  <si>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</si>
  <si>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</si>
  <si>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</si>
  <si>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</si>
  <si>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</si>
  <si>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</si>
  <si>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</si>
  <si>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</si>
  <si>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</si>
  <si>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</si>
  <si>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</si>
  <si>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</si>
  <si>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</si>
  <si>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</si>
  <si>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</si>
  <si>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</si>
  <si>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</si>
  <si>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</si>
  <si>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</si>
  <si>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</si>
  <si>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</si>
  <si>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</si>
  <si>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</si>
  <si>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</si>
  <si>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</si>
  <si>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</si>
  <si>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</si>
  <si>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</si>
  <si>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</si>
  <si>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</si>
  <si>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</si>
  <si>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</si>
  <si>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</si>
  <si>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</si>
  <si>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</si>
  <si>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</si>
  <si>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</si>
  <si>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</si>
  <si>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</si>
  <si>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</si>
  <si>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</si>
  <si>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</si>
  <si>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</si>
  <si>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</si>
  <si>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</si>
  <si>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</si>
  <si>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</si>
  <si>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</si>
  <si>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</si>
  <si>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</si>
  <si>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</si>
  <si>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</si>
  <si>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</si>
  <si>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</si>
  <si>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</si>
  <si>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</si>
  <si>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</si>
  <si>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</si>
  <si>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</si>
  <si>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</si>
  <si>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</si>
  <si>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</si>
  <si>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</si>
  <si>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</si>
  <si>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</si>
  <si>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</si>
  <si>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</si>
  <si>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</si>
  <si>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</si>
  <si>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</si>
  <si>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</si>
  <si>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</si>
  <si>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</si>
  <si>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</si>
  <si>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</si>
  <si>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</si>
  <si>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</si>
  <si>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</si>
  <si>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</si>
  <si>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</si>
  <si>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</si>
  <si>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</si>
  <si>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</si>
  <si>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</si>
  <si>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</si>
  <si>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</si>
  <si>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</si>
  <si>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</si>
  <si>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</si>
  <si>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</si>
  <si>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</si>
  <si>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</si>
  <si>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</si>
  <si>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</si>
  <si>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</si>
  <si>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</si>
  <si>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</si>
  <si>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</si>
  <si>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</si>
  <si>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</si>
  <si>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</si>
  <si>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</si>
  <si>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</si>
  <si>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</si>
  <si>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</si>
  <si>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</si>
  <si>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</si>
  <si>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</si>
  <si>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</si>
  <si>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</si>
  <si>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</si>
  <si>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</si>
  <si>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</si>
  <si>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</si>
  <si>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</si>
  <si>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</si>
  <si>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</si>
  <si>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</si>
  <si>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</si>
  <si>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</si>
  <si>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</si>
  <si>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</si>
  <si>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</si>
  <si>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</si>
  <si>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</si>
  <si>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</si>
  <si>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</si>
  <si>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</si>
  <si>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</si>
  <si>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</si>
  <si>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</si>
  <si>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</si>
  <si>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</si>
  <si>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</si>
  <si>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</si>
  <si>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</si>
  <si>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</si>
  <si>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</si>
  <si>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</si>
  <si>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</si>
  <si>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</si>
  <si>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</si>
  <si>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</si>
  <si>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</si>
  <si>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</si>
  <si>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</si>
  <si>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</si>
  <si>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</si>
  <si>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</si>
  <si>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</si>
  <si>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</si>
  <si>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</si>
  <si>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</si>
  <si>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</si>
  <si>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</si>
  <si>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</si>
  <si>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</si>
  <si>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</si>
  <si>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</si>
  <si>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</si>
  <si>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</si>
  <si>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</si>
  <si>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</si>
  <si>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</si>
  <si>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</si>
  <si>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</si>
  <si>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</si>
  <si>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</si>
  <si>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</si>
  <si>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</si>
  <si>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</si>
  <si>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</si>
  <si>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</si>
  <si>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</si>
  <si>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</si>
  <si>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</si>
  <si>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</si>
  <si>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</si>
  <si>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</si>
  <si>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</si>
  <si>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</si>
  <si>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</si>
  <si>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</si>
  <si>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</si>
  <si>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</si>
  <si>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</si>
  <si>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</si>
  <si>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</si>
  <si>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</si>
  <si>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</si>
  <si>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</si>
  <si>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</si>
  <si>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</si>
  <si>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</si>
  <si>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</si>
  <si>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</si>
  <si>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</si>
  <si>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</si>
  <si>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</si>
  <si>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</si>
  <si>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</si>
  <si>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</si>
  <si>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</si>
  <si>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</si>
  <si>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</si>
  <si>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</si>
  <si>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</si>
  <si>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</si>
  <si>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</si>
  <si>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</si>
  <si>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</si>
  <si>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</si>
  <si>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</si>
  <si>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</si>
  <si>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</si>
  <si>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</si>
  <si>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</si>
  <si>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</si>
  <si>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</si>
  <si>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</si>
  <si>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</si>
  <si>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</si>
  <si>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</si>
  <si>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</si>
  <si>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</si>
  <si>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</si>
  <si>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</si>
  <si>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</si>
  <si>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</si>
  <si>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</si>
  <si>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</si>
  <si>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</si>
  <si>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</si>
  <si>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</si>
  <si>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</si>
  <si>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</si>
  <si>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</si>
  <si>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</si>
  <si>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</si>
  <si>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</si>
  <si>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</si>
  <si>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</si>
  <si>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</si>
  <si>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</si>
  <si>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</si>
  <si>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</si>
  <si>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</si>
  <si>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</si>
  <si>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</si>
  <si>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</si>
  <si>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</si>
  <si>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</si>
  <si>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</si>
  <si>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</si>
  <si>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</si>
  <si>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</si>
  <si>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</si>
  <si>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</si>
  <si>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</si>
  <si>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</si>
  <si>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</si>
  <si>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</si>
  <si>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</si>
  <si>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</si>
  <si>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</si>
  <si>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</si>
  <si>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</si>
  <si>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</si>
  <si>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</si>
  <si>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</si>
  <si>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</si>
  <si>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</si>
  <si>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</si>
  <si>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</si>
  <si>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</si>
  <si>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</si>
  <si>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</si>
  <si>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</si>
  <si>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</si>
  <si>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</si>
  <si>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</si>
  <si>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</si>
  <si>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</si>
  <si>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</si>
  <si>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</si>
  <si>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</si>
  <si>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</si>
  <si>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</si>
  <si>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</si>
  <si>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</si>
  <si>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</si>
  <si>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</si>
  <si>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</si>
  <si>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</si>
  <si>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</si>
  <si>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</si>
  <si>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</si>
  <si>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</si>
  <si>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</si>
  <si>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</si>
  <si>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</si>
  <si>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</si>
  <si>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</si>
  <si>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</si>
  <si>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</si>
  <si>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</si>
  <si>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</si>
  <si>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</si>
  <si>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</si>
  <si>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</si>
  <si>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</si>
  <si>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</si>
  <si>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</si>
  <si>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</si>
  <si>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</si>
  <si>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</si>
  <si>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</si>
  <si>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</si>
  <si>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</si>
  <si>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</si>
  <si>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</si>
  <si>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</si>
  <si>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</si>
  <si>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</si>
  <si>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</si>
  <si>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</si>
  <si>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</si>
  <si>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</si>
  <si>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</si>
  <si>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</si>
  <si>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</si>
  <si>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</si>
  <si>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</si>
  <si>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</si>
  <si>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</si>
  <si>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</si>
  <si>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</si>
  <si>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</si>
  <si>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</si>
  <si>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</si>
  <si>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</si>
  <si>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</si>
  <si>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</si>
  <si>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</si>
  <si>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</si>
  <si>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</si>
  <si>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</si>
  <si>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</si>
  <si>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</si>
  <si>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</si>
  <si>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</si>
  <si>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</si>
  <si>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</si>
  <si>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</si>
  <si>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</si>
  <si>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</si>
  <si>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</si>
  <si>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</si>
  <si>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</si>
  <si>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</si>
  <si>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</si>
  <si>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</si>
  <si>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</si>
  <si>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</si>
  <si>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</si>
  <si>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</si>
  <si>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</si>
  <si>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</si>
  <si>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</si>
  <si>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</si>
  <si>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</si>
  <si>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</si>
  <si>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</si>
  <si>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</si>
  <si>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</si>
  <si>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</si>
  <si>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</si>
  <si>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</si>
  <si>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</si>
  <si>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</si>
  <si>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</si>
  <si>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</si>
  <si>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</si>
  <si>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</si>
  <si>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</si>
  <si>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</si>
  <si>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</si>
  <si>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</si>
  <si>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</si>
  <si>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</si>
  <si>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</si>
  <si>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</si>
  <si>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</si>
  <si>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</si>
  <si>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</si>
  <si>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</si>
  <si>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</si>
  <si>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</si>
  <si>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</si>
  <si>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</si>
  <si>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</si>
  <si>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</si>
  <si>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</si>
  <si>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</si>
  <si>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</si>
  <si>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</si>
  <si>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</si>
  <si>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</si>
  <si>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</si>
  <si>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</si>
  <si>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</si>
  <si>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</si>
  <si>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</si>
  <si>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</si>
  <si>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</si>
  <si>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</si>
  <si>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</si>
  <si>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</si>
  <si>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</si>
  <si>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</si>
  <si>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</si>
  <si>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</si>
  <si>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</si>
  <si>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</si>
  <si>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</si>
  <si>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</si>
  <si>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</si>
  <si>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</si>
  <si>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</si>
  <si>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</si>
  <si>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</si>
  <si>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</si>
  <si>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</si>
  <si>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</si>
  <si>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</si>
  <si>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</si>
  <si>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</si>
  <si>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</si>
  <si>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</si>
  <si>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</si>
  <si>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</si>
  <si>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</si>
  <si>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</si>
  <si>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</si>
  <si>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</si>
  <si>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</si>
  <si>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</si>
  <si>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</si>
  <si>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</si>
  <si>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</si>
  <si>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</si>
  <si>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</si>
  <si>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</si>
  <si>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</si>
  <si>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</si>
  <si>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</si>
  <si>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</si>
  <si>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</si>
  <si>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</si>
  <si>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</si>
  <si>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</si>
  <si>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</si>
  <si>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</si>
  <si>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</si>
  <si>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</si>
  <si>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</si>
  <si>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</si>
  <si>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</si>
  <si>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</si>
  <si>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</si>
  <si>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</si>
  <si>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</si>
  <si>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</si>
  <si>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</si>
  <si>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</si>
  <si>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</si>
  <si>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</si>
  <si>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</si>
  <si>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</si>
  <si>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</si>
  <si>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</si>
  <si>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</si>
  <si>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</si>
  <si>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</si>
  <si>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</si>
  <si>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</si>
  <si>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</si>
  <si>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</si>
  <si>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</si>
  <si>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</si>
  <si>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</si>
  <si>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</si>
  <si>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</si>
  <si>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</si>
  <si>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</si>
  <si>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</si>
  <si>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</si>
  <si>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</si>
  <si>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</si>
  <si>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</si>
  <si>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</si>
  <si>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</si>
  <si>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</si>
  <si>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</si>
  <si>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</si>
  <si>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</si>
  <si>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</si>
  <si>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</si>
  <si>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</si>
  <si>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</si>
  <si>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</si>
  <si>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</si>
  <si>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</si>
  <si>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</si>
  <si>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</si>
  <si>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</si>
  <si>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</si>
  <si>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</si>
  <si>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</si>
  <si>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</si>
  <si>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</si>
  <si>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</si>
  <si>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</si>
  <si>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</si>
  <si>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</si>
  <si>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</si>
  <si>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</si>
  <si>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</si>
  <si>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</si>
  <si>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</si>
  <si>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</si>
  <si>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</si>
  <si>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</si>
  <si>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</si>
  <si>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</si>
  <si>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</si>
  <si>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</si>
  <si>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</si>
  <si>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</si>
  <si>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</si>
  <si>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</si>
  <si>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</si>
  <si>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</si>
  <si>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</si>
  <si>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</si>
  <si>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</si>
  <si>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</si>
  <si>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</si>
  <si>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</si>
  <si>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</si>
  <si>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</si>
  <si>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</si>
  <si>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</si>
  <si>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</si>
  <si>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</si>
  <si>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</si>
  <si>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</si>
  <si>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</si>
  <si>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</si>
  <si>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</si>
  <si>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</si>
  <si>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</si>
  <si>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</si>
  <si>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</si>
  <si>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</si>
  <si>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</si>
  <si>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</si>
  <si>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</si>
  <si>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</si>
  <si>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</si>
  <si>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</si>
  <si>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</si>
  <si>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</si>
  <si>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</si>
  <si>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</si>
  <si>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</si>
  <si>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</si>
  <si>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</si>
  <si>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</si>
  <si>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</si>
  <si>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</si>
  <si>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</si>
  <si>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</si>
  <si>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</si>
  <si>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</si>
  <si>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</si>
  <si>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</si>
  <si>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</si>
  <si>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</si>
  <si>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</si>
  <si>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</si>
  <si>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</si>
  <si>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</si>
  <si>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</si>
  <si>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</si>
  <si>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</si>
  <si>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</si>
  <si>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</si>
  <si>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</si>
  <si>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</si>
  <si>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</si>
  <si>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</si>
  <si>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</si>
  <si>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</si>
  <si>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</si>
  <si>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</si>
  <si>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</si>
  <si>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</si>
  <si>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</si>
  <si>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</si>
  <si>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</si>
  <si>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</si>
  <si>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</si>
  <si>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</si>
  <si>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</si>
  <si>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</si>
  <si>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</si>
  <si>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</si>
  <si>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</si>
  <si>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</si>
  <si>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</si>
  <si>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</si>
  <si>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</si>
  <si>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</si>
  <si>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</si>
  <si>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</si>
  <si>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</si>
  <si>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</si>
  <si>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</si>
  <si>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</si>
  <si>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</si>
  <si>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</si>
  <si>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</si>
  <si>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</si>
  <si>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</si>
  <si>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</si>
  <si>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</si>
  <si>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</si>
  <si>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</si>
  <si>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</si>
  <si>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</si>
  <si>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</si>
  <si>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</si>
  <si>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</si>
  <si>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</si>
  <si>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</si>
  <si>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</si>
  <si>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</si>
  <si>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</si>
  <si>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</si>
  <si>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</si>
  <si>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</si>
  <si>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</si>
  <si>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</si>
  <si>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</si>
  <si>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</si>
  <si>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</si>
  <si>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</si>
  <si>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</si>
  <si>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</si>
  <si>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</si>
  <si>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</si>
  <si>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</si>
  <si>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</si>
  <si>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</si>
  <si>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</si>
  <si>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</si>
  <si>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</si>
  <si>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</si>
  <si>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</si>
  <si>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</si>
  <si>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</si>
  <si>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</si>
  <si>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</si>
  <si>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</si>
  <si>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</si>
  <si>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</si>
  <si>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</si>
  <si>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</si>
  <si>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</si>
  <si>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</si>
  <si>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</si>
  <si>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</si>
  <si>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</si>
  <si>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</si>
  <si>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</si>
  <si>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</si>
  <si>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</si>
  <si>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</si>
  <si>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</si>
  <si>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</si>
  <si>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</si>
  <si>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</si>
  <si>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</si>
  <si>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</si>
  <si>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</si>
  <si>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</si>
  <si>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</si>
  <si>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</si>
  <si>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</si>
  <si>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</si>
  <si>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</si>
  <si>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</si>
  <si>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</si>
  <si>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</si>
  <si>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</si>
  <si>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</si>
  <si>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</si>
  <si>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</si>
  <si>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</si>
  <si>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</si>
  <si>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</si>
  <si>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</si>
  <si>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</si>
  <si>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</si>
  <si>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</si>
  <si>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</si>
  <si>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</si>
  <si>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</si>
  <si>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</si>
  <si>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</si>
  <si>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</si>
  <si>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</si>
  <si>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</si>
  <si>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</si>
  <si>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</si>
  <si>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</si>
  <si>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</si>
  <si>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</si>
  <si>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</si>
  <si>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</si>
  <si>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</si>
  <si>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</si>
  <si>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</si>
  <si>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</si>
  <si>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</si>
  <si>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</si>
  <si>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</si>
  <si>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</si>
  <si>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</si>
  <si>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</si>
  <si>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</si>
  <si>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</si>
  <si>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</si>
  <si>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</si>
  <si>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</si>
  <si>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</si>
  <si>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</si>
  <si>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</si>
  <si>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</si>
  <si>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</si>
  <si>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</si>
  <si>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</si>
  <si>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</si>
  <si>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</si>
  <si>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</si>
  <si>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</si>
  <si>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</si>
  <si>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</si>
  <si>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</si>
  <si>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</si>
  <si>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</si>
  <si>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</si>
  <si>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</si>
  <si>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</si>
  <si>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</si>
  <si>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</si>
  <si>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</si>
  <si>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</si>
  <si>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</si>
  <si>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</si>
  <si>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</si>
  <si>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</si>
  <si>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</si>
  <si>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</si>
  <si>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</si>
  <si>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</si>
  <si>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</si>
  <si>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</si>
  <si>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</si>
  <si>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</si>
  <si>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</si>
  <si>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</si>
  <si>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</si>
  <si>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</si>
  <si>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</si>
  <si>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</si>
  <si>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</si>
  <si>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</si>
  <si>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</si>
  <si>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</si>
  <si>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</si>
  <si>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</si>
  <si>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</si>
  <si>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</si>
  <si>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</si>
  <si>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</si>
  <si>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</si>
  <si>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</si>
  <si>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</si>
  <si>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</si>
  <si>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</si>
  <si>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</si>
  <si>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</si>
  <si>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</si>
  <si>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</si>
  <si>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</si>
  <si>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</si>
  <si>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</si>
  <si>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</si>
  <si>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</si>
  <si>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</si>
  <si>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</si>
  <si>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</si>
  <si>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</si>
  <si>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</si>
  <si>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</si>
  <si>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</si>
  <si>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</si>
  <si>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</si>
  <si>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</si>
  <si>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</si>
  <si>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</si>
  <si>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</si>
  <si>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</si>
  <si>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</si>
  <si>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</si>
  <si>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</si>
  <si>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</si>
  <si>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</si>
  <si>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</si>
  <si>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</si>
  <si>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</si>
  <si>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</si>
  <si>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</si>
  <si>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</si>
  <si>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</si>
  <si>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</si>
  <si>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</si>
  <si>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</si>
  <si>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</si>
  <si>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</si>
  <si>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</si>
  <si>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</si>
  <si>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</si>
  <si>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</si>
  <si>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</si>
  <si>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</si>
  <si>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</si>
  <si>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</si>
  <si>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</si>
  <si>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</si>
  <si>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</si>
  <si>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</si>
  <si>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</si>
  <si>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</si>
  <si>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</si>
  <si>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</si>
  <si>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</si>
  <si>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</si>
  <si>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</si>
  <si>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</si>
  <si>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</si>
  <si>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</si>
  <si>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</si>
  <si>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</si>
  <si>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</si>
  <si>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</si>
  <si>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</si>
  <si>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</si>
  <si>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</si>
  <si>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</si>
  <si>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</si>
  <si>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</si>
  <si>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</si>
  <si>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</si>
  <si>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</si>
  <si>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</si>
  <si>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</si>
  <si>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</si>
  <si>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</si>
  <si>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</si>
  <si>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</si>
  <si>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</si>
  <si>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</si>
  <si>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</si>
  <si>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</si>
  <si>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</si>
  <si>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</si>
  <si>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</si>
  <si>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</si>
  <si>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</si>
  <si>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</si>
  <si>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</si>
  <si>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</si>
  <si>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</si>
  <si>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</si>
  <si>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</si>
  <si>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</si>
  <si>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</si>
  <si>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</si>
  <si>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</si>
  <si>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</si>
  <si>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</si>
  <si>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</si>
  <si>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</si>
  <si>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</si>
  <si>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</si>
  <si>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</si>
  <si>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</si>
  <si>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</si>
  <si>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</si>
  <si>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</si>
  <si>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</si>
  <si>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</si>
  <si>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</si>
  <si>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</si>
  <si>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</si>
  <si>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</si>
  <si>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</si>
  <si>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</si>
  <si>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</si>
  <si>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</si>
  <si>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</si>
  <si>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</si>
  <si>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</si>
  <si>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</si>
  <si>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</si>
  <si>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</si>
  <si>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</si>
  <si>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</si>
  <si>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</si>
  <si>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</si>
  <si>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</si>
  <si>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</si>
  <si>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</si>
  <si>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</si>
  <si>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</si>
  <si>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</si>
  <si>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</si>
  <si>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</si>
  <si>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</si>
  <si>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</si>
  <si>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</si>
  <si>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</si>
  <si>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</si>
  <si>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</si>
  <si>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</si>
  <si>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</si>
  <si>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</si>
  <si>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</si>
  <si>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</si>
  <si>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</si>
  <si>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</si>
  <si>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</si>
  <si>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</si>
  <si>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</si>
  <si>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</si>
  <si>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</si>
  <si>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</si>
  <si>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</si>
  <si>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</si>
  <si>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</si>
  <si>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</si>
  <si>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</si>
  <si>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</si>
  <si>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</si>
  <si>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</si>
  <si>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</si>
  <si>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</si>
  <si>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</si>
  <si>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</si>
  <si>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</si>
  <si>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</si>
  <si>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</si>
  <si>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</si>
  <si>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</si>
  <si>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</si>
  <si>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</si>
  <si>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</si>
  <si>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</si>
  <si>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</si>
  <si>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</si>
  <si>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</si>
  <si>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</si>
  <si>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</si>
  <si>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</si>
  <si>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</si>
  <si>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</si>
  <si>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</si>
  <si>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</si>
  <si>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</si>
  <si>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</si>
  <si>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</si>
  <si>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</si>
  <si>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</si>
  <si>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</si>
  <si>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</si>
  <si>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</si>
  <si>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</si>
  <si>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</si>
  <si>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</si>
  <si>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</si>
  <si>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</si>
  <si>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</si>
  <si>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</si>
  <si>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</si>
  <si>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</si>
  <si>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</si>
  <si>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</si>
  <si>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</si>
  <si>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</si>
  <si>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</si>
  <si>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</si>
  <si>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</si>
  <si>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</si>
  <si>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</si>
  <si>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</si>
  <si>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</si>
  <si>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</si>
  <si>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</si>
  <si>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</si>
  <si>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</si>
  <si>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</si>
  <si>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</si>
  <si>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</si>
  <si>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</si>
  <si>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</si>
  <si>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</si>
  <si>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</si>
  <si>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</si>
  <si>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</si>
  <si>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</si>
  <si>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</si>
  <si>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</si>
  <si>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</si>
  <si>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</si>
  <si>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</si>
  <si>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</si>
  <si>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</si>
  <si>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</si>
  <si>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</si>
  <si>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</si>
  <si>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</si>
  <si>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</si>
  <si>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</si>
  <si>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</si>
  <si>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</si>
  <si>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</si>
  <si>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</si>
  <si>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</si>
  <si>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</si>
  <si>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</si>
  <si>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</si>
  <si>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</si>
  <si>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</si>
  <si>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</si>
  <si>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</si>
  <si>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</si>
  <si>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</si>
  <si>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</si>
  <si>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</si>
  <si>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</si>
  <si>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</si>
  <si>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</si>
  <si>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</si>
  <si>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</si>
  <si>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</si>
  <si>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</si>
  <si>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</si>
  <si>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</si>
  <si>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</si>
  <si>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</si>
  <si>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</si>
  <si>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</si>
  <si>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</si>
  <si>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</si>
  <si>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</si>
  <si>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</si>
  <si>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</si>
  <si>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</si>
  <si>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</si>
  <si>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</si>
  <si>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</si>
  <si>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</si>
  <si>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</si>
  <si>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</si>
  <si>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</si>
  <si>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</si>
  <si>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</si>
  <si>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</si>
  <si>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</si>
  <si>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</si>
  <si>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</si>
  <si>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</si>
  <si>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</si>
  <si>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</si>
  <si>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</si>
  <si>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</si>
  <si>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</si>
  <si>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</si>
  <si>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</si>
  <si>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</si>
  <si>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</si>
  <si>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</si>
  <si>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</si>
  <si>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</si>
  <si>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</si>
  <si>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</si>
  <si>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</si>
  <si>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</si>
  <si>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</si>
  <si>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</si>
  <si>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</si>
  <si>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</si>
  <si>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</si>
  <si>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</si>
  <si>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</si>
  <si>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</si>
  <si>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</si>
  <si>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</si>
  <si>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</si>
  <si>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</si>
  <si>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</si>
  <si>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</si>
  <si>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</si>
  <si>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</si>
  <si>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</si>
  <si>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</si>
  <si>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</si>
  <si>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</si>
  <si>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</si>
  <si>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</si>
  <si>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</si>
  <si>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</si>
  <si>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</si>
  <si>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</si>
  <si>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</si>
  <si>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</si>
  <si>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</si>
  <si>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</si>
  <si>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</si>
  <si>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</si>
  <si>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</si>
  <si>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</si>
  <si>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</si>
  <si>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</si>
  <si>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</si>
  <si>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</si>
  <si>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</si>
  <si>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</si>
  <si>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</si>
  <si>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</si>
  <si>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</si>
  <si>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</si>
  <si>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</si>
  <si>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</si>
  <si>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</si>
  <si>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</si>
  <si>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</si>
  <si>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</si>
  <si>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</si>
  <si>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</si>
  <si>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</si>
  <si>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</si>
  <si>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</si>
  <si>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</si>
  <si>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</si>
  <si>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</si>
  <si>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</si>
  <si>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</si>
  <si>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</si>
  <si>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</si>
  <si>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</si>
  <si>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</si>
  <si>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</si>
  <si>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</si>
  <si>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</si>
  <si>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</si>
  <si>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</si>
  <si>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</si>
  <si>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</si>
  <si>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</si>
  <si>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</si>
  <si>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</si>
  <si>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</si>
  <si>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</si>
  <si>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</si>
  <si>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</si>
  <si>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</si>
  <si>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</si>
  <si>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</si>
  <si>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</si>
  <si>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</si>
  <si>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</si>
  <si>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</si>
  <si>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</si>
  <si>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</si>
  <si>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</si>
  <si>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</si>
  <si>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</si>
  <si>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</si>
  <si>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</si>
  <si>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</si>
  <si>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</si>
  <si>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</si>
  <si>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</si>
  <si>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</si>
  <si>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</si>
  <si>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</si>
  <si>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</si>
  <si>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</si>
  <si>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</si>
  <si>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</si>
  <si>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</si>
  <si>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</si>
  <si>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</si>
  <si>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</si>
  <si>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</si>
  <si>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</si>
  <si>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</si>
  <si>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</si>
  <si>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</si>
  <si>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</si>
  <si>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</si>
  <si>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</si>
  <si>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</si>
  <si>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</si>
  <si>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</si>
  <si>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</si>
  <si>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</si>
  <si>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</si>
  <si>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</si>
  <si>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</si>
  <si>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</si>
  <si>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</si>
  <si>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</si>
  <si>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</si>
  <si>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</si>
  <si>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</si>
  <si>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</si>
  <si>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</si>
  <si>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</si>
  <si>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</si>
  <si>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</si>
  <si>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</si>
  <si>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</si>
  <si>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</si>
  <si>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</si>
  <si>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</si>
  <si>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</si>
  <si>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</si>
  <si>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</si>
  <si>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</si>
  <si>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</si>
  <si>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</si>
  <si>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</si>
  <si>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</si>
  <si>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</si>
  <si>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</si>
  <si>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</si>
  <si>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</si>
  <si>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</si>
  <si>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</si>
  <si>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</si>
  <si>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</si>
  <si>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</si>
  <si>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</si>
  <si>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</si>
  <si>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</si>
  <si>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</si>
  <si>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</si>
  <si>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</si>
  <si>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</si>
  <si>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</si>
  <si>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</si>
  <si>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</si>
  <si>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</si>
  <si>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</si>
  <si>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</si>
  <si>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</si>
  <si>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</si>
  <si>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</si>
  <si>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</si>
  <si>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</si>
  <si>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</si>
  <si>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</si>
  <si>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</si>
  <si>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</si>
  <si>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</si>
  <si>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</si>
  <si>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</si>
  <si>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</si>
  <si>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</si>
  <si>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</si>
  <si>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</si>
  <si>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</si>
  <si>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</si>
  <si>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</si>
  <si>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</si>
  <si>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</si>
  <si>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</si>
  <si>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</si>
  <si>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</si>
  <si>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</si>
  <si>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</si>
  <si>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</si>
  <si>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</si>
  <si>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</si>
  <si>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</si>
  <si>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</si>
  <si>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</si>
  <si>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</si>
  <si>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</si>
  <si>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</si>
  <si>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</si>
  <si>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</si>
  <si>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</si>
  <si>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</si>
  <si>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</si>
  <si>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</si>
  <si>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</si>
  <si>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</si>
  <si>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</si>
  <si>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</si>
  <si>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</si>
  <si>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</si>
  <si>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</si>
  <si>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</si>
  <si>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</si>
  <si>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</si>
  <si>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</si>
  <si>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</si>
  <si>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</si>
  <si>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</si>
  <si>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</si>
  <si>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</si>
  <si>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</si>
  <si>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</si>
  <si>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</si>
  <si>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</si>
  <si>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</si>
  <si>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</si>
  <si>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</si>
  <si>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</si>
  <si>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</si>
  <si>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</si>
  <si>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</si>
  <si>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</si>
  <si>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</si>
  <si>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</si>
  <si>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</si>
  <si>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</si>
  <si>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</si>
  <si>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</si>
  <si>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</si>
  <si>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</si>
  <si>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</si>
  <si>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</si>
  <si>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</si>
  <si>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</si>
  <si>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</si>
  <si>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</si>
  <si>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</si>
  <si>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</si>
  <si>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</si>
  <si>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</si>
  <si>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</si>
  <si>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</si>
  <si>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</si>
  <si>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</si>
  <si>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</si>
  <si>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</si>
  <si>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</si>
  <si>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</si>
  <si>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</si>
  <si>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</si>
  <si>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</si>
  <si>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</si>
  <si>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</si>
  <si>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</si>
  <si>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</si>
  <si>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</si>
  <si>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</si>
  <si>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</si>
  <si>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</si>
  <si>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</si>
  <si>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</si>
  <si>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</si>
  <si>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</si>
  <si>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</si>
  <si>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</si>
  <si>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</si>
  <si>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</si>
  <si>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</si>
  <si>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</si>
  <si>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</si>
  <si>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</si>
  <si>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</si>
  <si>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</si>
  <si>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</si>
  <si>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</si>
  <si>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</si>
  <si>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</si>
  <si>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</si>
  <si>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</si>
  <si>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</si>
  <si>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</si>
  <si>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</si>
  <si>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</si>
  <si>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</si>
  <si>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</si>
  <si>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</si>
  <si>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</si>
  <si>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</si>
  <si>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</si>
  <si>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</si>
  <si>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</si>
  <si>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</si>
  <si>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</si>
  <si>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</si>
  <si>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</si>
  <si>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</si>
  <si>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</si>
  <si>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</si>
  <si>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</si>
  <si>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</si>
  <si>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</si>
  <si>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</si>
  <si>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</si>
  <si>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</si>
  <si>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</si>
  <si>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</si>
  <si>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</si>
  <si>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</si>
  <si>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</si>
  <si>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</si>
  <si>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</si>
  <si>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</si>
  <si>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</si>
  <si>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</si>
  <si>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</si>
  <si>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</si>
  <si>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</si>
  <si>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</si>
  <si>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</si>
  <si>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</si>
  <si>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</si>
  <si>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</si>
  <si>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</si>
  <si>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</si>
  <si>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</si>
  <si>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</si>
  <si>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</si>
  <si>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</si>
  <si>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</si>
  <si>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</si>
  <si>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</si>
  <si>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</si>
  <si>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</si>
  <si>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</si>
  <si>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</si>
  <si>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</si>
  <si>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</si>
  <si>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</si>
  <si>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</si>
  <si>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</si>
  <si>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</si>
  <si>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</si>
  <si>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</si>
  <si>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</si>
  <si>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</si>
  <si>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</si>
  <si>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</si>
  <si>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</si>
  <si>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</si>
  <si>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</si>
  <si>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</si>
  <si>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</si>
  <si>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</si>
  <si>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</si>
  <si>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</si>
  <si>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</si>
  <si>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</si>
  <si>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</si>
  <si>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</si>
  <si>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</si>
  <si>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</si>
  <si>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</si>
  <si>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</si>
  <si>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</si>
  <si>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</si>
  <si>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</si>
  <si>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</si>
  <si>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</si>
  <si>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</si>
  <si>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</si>
  <si>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</si>
  <si>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</si>
  <si>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</si>
  <si>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</si>
  <si>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</si>
  <si>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</si>
  <si>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</si>
  <si>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</si>
  <si>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</si>
  <si>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</si>
  <si>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</si>
  <si>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</si>
  <si>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</si>
  <si>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</si>
  <si>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</si>
  <si>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</si>
  <si>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</si>
  <si>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</si>
  <si>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</si>
  <si>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</si>
  <si>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</si>
  <si>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</si>
  <si>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</si>
  <si>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</si>
  <si>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</si>
  <si>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</si>
  <si>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</si>
  <si>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</si>
  <si>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</si>
  <si>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</si>
  <si>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</si>
  <si>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</si>
  <si>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</si>
  <si>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</si>
  <si>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</si>
  <si>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</si>
  <si>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</si>
  <si>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</si>
  <si>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</si>
  <si>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</si>
  <si>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</si>
  <si>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</si>
  <si>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</si>
  <si>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</si>
  <si>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</si>
  <si>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</si>
  <si>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</si>
  <si>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</si>
  <si>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</si>
  <si>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</si>
  <si>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</si>
  <si>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</si>
  <si>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</si>
  <si>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</si>
  <si>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</si>
  <si>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</si>
  <si>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</si>
  <si>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</si>
  <si>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</si>
  <si>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</si>
  <si>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</si>
  <si>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</si>
  <si>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</si>
  <si>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</si>
  <si>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</si>
  <si>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</si>
  <si>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</si>
  <si>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</si>
  <si>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</si>
  <si>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</si>
  <si>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</si>
  <si>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</si>
  <si>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</si>
  <si>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</si>
  <si>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</si>
  <si>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</si>
  <si>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</si>
  <si>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</si>
  <si>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</si>
  <si>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</si>
  <si>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</si>
  <si>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</si>
  <si>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</si>
  <si>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</si>
  <si>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</si>
  <si>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</si>
  <si>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</si>
  <si>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</si>
  <si>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</si>
  <si>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</si>
  <si>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</si>
  <si>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</si>
  <si>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</si>
  <si>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</si>
  <si>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</si>
  <si>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</si>
  <si>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</si>
  <si>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</si>
  <si>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</si>
  <si>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</si>
  <si>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</si>
  <si>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</si>
  <si>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</si>
  <si>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</si>
  <si>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</si>
  <si>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</si>
  <si>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</si>
  <si>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</si>
  <si>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</si>
  <si>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</si>
  <si>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</si>
  <si>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</si>
  <si>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</si>
  <si>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</si>
  <si>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</si>
  <si>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</si>
  <si>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</si>
  <si>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</si>
  <si>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</si>
  <si>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</si>
  <si>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</si>
  <si>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</si>
  <si>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</si>
  <si>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</si>
  <si>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</si>
  <si>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</si>
  <si>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</si>
  <si>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</si>
  <si>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</si>
  <si>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</si>
  <si>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</si>
  <si>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</si>
  <si>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</si>
  <si>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</si>
  <si>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</si>
  <si>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</si>
  <si>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</si>
  <si>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</si>
  <si>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</si>
  <si>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</si>
  <si>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</si>
  <si>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</si>
  <si>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</si>
  <si>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</si>
  <si>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</si>
  <si>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</si>
  <si>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</si>
  <si>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</si>
  <si>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</si>
  <si>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</si>
  <si>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</si>
  <si>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</si>
  <si>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</si>
  <si>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</si>
  <si>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</si>
  <si>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</si>
  <si>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</si>
  <si>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</si>
  <si>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</si>
  <si>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</si>
  <si>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</si>
  <si>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</si>
  <si>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</si>
  <si>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</si>
  <si>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</si>
  <si>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</si>
  <si>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</si>
  <si>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</si>
  <si>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</si>
  <si>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</si>
  <si>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</si>
  <si>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</si>
  <si>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</si>
  <si>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</si>
  <si>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</si>
  <si>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</si>
  <si>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</si>
  <si>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</si>
  <si>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</si>
  <si>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</si>
  <si>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</si>
  <si>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</si>
  <si>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</si>
  <si>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</si>
  <si>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</si>
  <si>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</si>
  <si>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</si>
  <si>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</si>
  <si>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</si>
  <si>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</si>
  <si>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</si>
  <si>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</si>
  <si>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</si>
  <si>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</si>
  <si>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</si>
  <si>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</si>
  <si>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</si>
  <si>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</si>
  <si>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</si>
  <si>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</si>
  <si>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</si>
  <si>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</si>
  <si>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</si>
  <si>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</si>
  <si>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</si>
  <si>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</si>
  <si>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</si>
  <si>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</si>
  <si>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</si>
  <si>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</si>
  <si>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</si>
  <si>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</si>
  <si>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</si>
  <si>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</si>
  <si>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</si>
  <si>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</si>
  <si>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</si>
  <si>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</si>
  <si>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</si>
  <si>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Sveti Duh 24</t>
  </si>
  <si>
    <t>Osnovna škola Pavleka Miškine</t>
  </si>
  <si>
    <t>Darko Domjanić</t>
  </si>
  <si>
    <t>Vesna Vrbanović Jančić</t>
  </si>
  <si>
    <t>darko.domjanic@skole.hr</t>
  </si>
  <si>
    <t>pavlekica@os-pmiskine-zg.skole.hr</t>
  </si>
  <si>
    <t>01/6454-962</t>
  </si>
  <si>
    <t>01/6457-703</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</si>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</sst>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10713509</v>
      </c>
      <c r="D2" s="63">
        <f>PRRAS!E12</f>
        <v>11915764</v>
      </c>
      <c r="E2" s="63"/>
      <c r="F2" s="63"/>
      <c r="G2" s="64">
        <f t="shared" ref="G2:G65" si="0">(B2/1000)*(C2*1+D2*2)</f>
        <v>34545.037000000004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14881</v>
      </c>
      <c r="L10" s="50">
        <f>INT(VALUE(RefStr!B6))</f>
        <v>14881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03207838</v>
      </c>
      <c r="L11" s="50">
        <f>INT(VALUE(RefStr!B8))</f>
        <v>3207838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Pavleka Miškine</v>
      </c>
      <c r="L12" s="50">
        <f>LEN(Skriveni!K12)</f>
        <v>29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Sveti Duh 24</v>
      </c>
      <c r="L15" s="50">
        <f>LEN(Skriveni!K15)</f>
        <v>12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85286272245</v>
      </c>
      <c r="L21" s="50">
        <f>INT(VALUE(RefStr!K14))</f>
        <v>85286272245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Darko Domjanić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01/6454-962</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01/6457-703</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darko.domjanic@skole.hr</v>
      </c>
      <c r="L25" s="50">
        <f>LEN(RefStr!H29)</f>
        <v>23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pavlekica@os-pmiskine-zg.skole.hr</v>
      </c>
      <c r="L26" s="50">
        <f>LEN(RefStr!H31)</f>
        <v>33</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Vrbanović Jančić</v>
      </c>
      <c r="L27" s="50">
        <f>LEN(RefStr!H33)</f>
        <v>22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340.660.098,16</v>
      </c>
      <c r="L28" s="50">
        <f>SUM(G2:G1561)</f>
        <v>340660098.15799981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178883522.73999992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144624836.06200001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16088044.200000001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1063695.1559999997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7361348</v>
      </c>
      <c r="D46" s="58">
        <f>PRRAS!E56</f>
        <v>7760013</v>
      </c>
      <c r="E46" s="58">
        <v>0</v>
      </c>
      <c r="F46" s="58">
        <v>0</v>
      </c>
      <c r="G46" s="59">
        <f t="shared" si="0"/>
        <v>1029661.83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7361348</v>
      </c>
      <c r="D64" s="58">
        <f>PRRAS!E74</f>
        <v>7733105</v>
      </c>
      <c r="E64" s="58">
        <v>0</v>
      </c>
      <c r="F64" s="58">
        <v>0</v>
      </c>
      <c r="G64" s="59">
        <f t="shared" si="0"/>
        <v>1438136.1540000001</v>
      </c>
      <c r="H64" s="59">
        <f t="shared" si="1"/>
        <v>0</v>
      </c>
      <c r="I64" s="60">
        <v>0</v>
      </c>
    </row>
    <row r="65" spans="1:9" x14ac:dyDescent="0.2">
      <c r="A65" s="57">
        <v>151</v>
      </c>
      <c r="B65" s="58">
        <f>PRRAS!C75</f>
        <v>64</v>
      </c>
      <c r="C65" s="58">
        <f>PRRAS!D75</f>
        <v>7348348</v>
      </c>
      <c r="D65" s="58">
        <f>PRRAS!E75</f>
        <v>7673885</v>
      </c>
      <c r="E65" s="58">
        <v>0</v>
      </c>
      <c r="F65" s="58">
        <v>0</v>
      </c>
      <c r="G65" s="59">
        <f t="shared" si="0"/>
        <v>1452551.5520000001</v>
      </c>
      <c r="H65" s="59">
        <f t="shared" si="1"/>
        <v>0</v>
      </c>
      <c r="I65" s="60">
        <v>0</v>
      </c>
    </row>
    <row r="66" spans="1:9" x14ac:dyDescent="0.2">
      <c r="A66" s="57">
        <v>151</v>
      </c>
      <c r="B66" s="58">
        <f>PRRAS!C76</f>
        <v>65</v>
      </c>
      <c r="C66" s="58">
        <f>PRRAS!D76</f>
        <v>13000</v>
      </c>
      <c r="D66" s="58">
        <f>PRRAS!E76</f>
        <v>59220</v>
      </c>
      <c r="E66" s="58">
        <v>0</v>
      </c>
      <c r="F66" s="58">
        <v>0</v>
      </c>
      <c r="G66" s="59">
        <f t="shared" ref="G66:G129" si="2">(B66/1000)*(C66*1+D66*2)</f>
        <v>8543.6</v>
      </c>
      <c r="H66" s="59">
        <f t="shared" ref="H66:H129" si="3">ABS(C66-ROUND(C66,0))+ABS(D66-ROUND(D66,0))</f>
        <v>0</v>
      </c>
      <c r="I66" s="60">
        <v>0</v>
      </c>
    </row>
    <row r="67" spans="1:9" x14ac:dyDescent="0.2">
      <c r="A67" s="57">
        <v>151</v>
      </c>
      <c r="B67" s="58">
        <f>PRRAS!C77</f>
        <v>66</v>
      </c>
      <c r="C67" s="58">
        <f>PRRAS!D77</f>
        <v>0</v>
      </c>
      <c r="D67" s="58">
        <f>PRRAS!E77</f>
        <v>26908</v>
      </c>
      <c r="E67" s="58">
        <v>0</v>
      </c>
      <c r="F67" s="58">
        <v>0</v>
      </c>
      <c r="G67" s="59">
        <f t="shared" si="2"/>
        <v>3551.8560000000002</v>
      </c>
      <c r="H67" s="59">
        <f t="shared" si="3"/>
        <v>0</v>
      </c>
      <c r="I67" s="60">
        <v>0</v>
      </c>
    </row>
    <row r="68" spans="1:9" x14ac:dyDescent="0.2">
      <c r="A68" s="57">
        <v>151</v>
      </c>
      <c r="B68" s="58">
        <f>PRRAS!C78</f>
        <v>67</v>
      </c>
      <c r="C68" s="58">
        <f>PRRAS!D78</f>
        <v>0</v>
      </c>
      <c r="D68" s="58">
        <f>PRRAS!E78</f>
        <v>26908</v>
      </c>
      <c r="E68" s="58">
        <v>0</v>
      </c>
      <c r="F68" s="58">
        <v>0</v>
      </c>
      <c r="G68" s="59">
        <f t="shared" si="2"/>
        <v>3605.672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46</v>
      </c>
      <c r="D75" s="58">
        <f>PRRAS!E85</f>
        <v>4</v>
      </c>
      <c r="E75" s="58">
        <v>0</v>
      </c>
      <c r="F75" s="58">
        <v>0</v>
      </c>
      <c r="G75" s="59">
        <f t="shared" si="2"/>
        <v>3.996</v>
      </c>
      <c r="H75" s="59">
        <f t="shared" si="3"/>
        <v>0</v>
      </c>
      <c r="I75" s="60">
        <v>0</v>
      </c>
    </row>
    <row r="76" spans="1:9" x14ac:dyDescent="0.2">
      <c r="A76" s="57">
        <v>151</v>
      </c>
      <c r="B76" s="58">
        <f>PRRAS!C86</f>
        <v>75</v>
      </c>
      <c r="C76" s="58">
        <f>PRRAS!D86</f>
        <v>46</v>
      </c>
      <c r="D76" s="58">
        <f>PRRAS!E86</f>
        <v>4</v>
      </c>
      <c r="E76" s="58">
        <v>0</v>
      </c>
      <c r="F76" s="58">
        <v>0</v>
      </c>
      <c r="G76" s="59">
        <f t="shared" si="2"/>
        <v>4.05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46</v>
      </c>
      <c r="D78" s="58">
        <f>PRRAS!E88</f>
        <v>4</v>
      </c>
      <c r="E78" s="58">
        <v>0</v>
      </c>
      <c r="F78" s="58">
        <v>0</v>
      </c>
      <c r="G78" s="59">
        <f t="shared" si="2"/>
        <v>4.1580000000000004</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1120733</v>
      </c>
      <c r="D106" s="58">
        <f>PRRAS!E116</f>
        <v>1023604</v>
      </c>
      <c r="E106" s="58">
        <v>0</v>
      </c>
      <c r="F106" s="58">
        <v>0</v>
      </c>
      <c r="G106" s="59">
        <f t="shared" si="2"/>
        <v>332633.80499999999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1120733</v>
      </c>
      <c r="D112" s="58">
        <f>PRRAS!E122</f>
        <v>1023604</v>
      </c>
      <c r="E112" s="58">
        <v>0</v>
      </c>
      <c r="F112" s="58">
        <v>0</v>
      </c>
      <c r="G112" s="59">
        <f t="shared" si="2"/>
        <v>351641.451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1120733</v>
      </c>
      <c r="D117" s="58">
        <f>PRRAS!E127</f>
        <v>1023604</v>
      </c>
      <c r="E117" s="58">
        <v>0</v>
      </c>
      <c r="F117" s="58">
        <v>0</v>
      </c>
      <c r="G117" s="59">
        <f t="shared" si="2"/>
        <v>367481.15600000002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158699</v>
      </c>
      <c r="D124" s="58">
        <f>PRRAS!E134</f>
        <v>256286</v>
      </c>
      <c r="E124" s="58">
        <v>0</v>
      </c>
      <c r="F124" s="58">
        <v>0</v>
      </c>
      <c r="G124" s="59">
        <f t="shared" si="2"/>
        <v>82566.332999999999</v>
      </c>
      <c r="H124" s="59">
        <f t="shared" si="3"/>
        <v>0</v>
      </c>
      <c r="I124" s="60">
        <v>0</v>
      </c>
    </row>
    <row r="125" spans="1:9" x14ac:dyDescent="0.2">
      <c r="A125" s="57">
        <v>151</v>
      </c>
      <c r="B125" s="58">
        <f>PRRAS!C135</f>
        <v>124</v>
      </c>
      <c r="C125" s="58">
        <f>PRRAS!D135</f>
        <v>146420</v>
      </c>
      <c r="D125" s="58">
        <f>PRRAS!E135</f>
        <v>193871</v>
      </c>
      <c r="E125" s="58">
        <v>0</v>
      </c>
      <c r="F125" s="58">
        <v>0</v>
      </c>
      <c r="G125" s="59">
        <f t="shared" si="2"/>
        <v>66236.088000000003</v>
      </c>
      <c r="H125" s="59">
        <f t="shared" si="3"/>
        <v>0</v>
      </c>
      <c r="I125" s="60">
        <v>0</v>
      </c>
    </row>
    <row r="126" spans="1:9" x14ac:dyDescent="0.2">
      <c r="A126" s="57">
        <v>151</v>
      </c>
      <c r="B126" s="58">
        <f>PRRAS!C136</f>
        <v>125</v>
      </c>
      <c r="C126" s="58">
        <f>PRRAS!D136</f>
        <v>80</v>
      </c>
      <c r="D126" s="58">
        <f>PRRAS!E136</f>
        <v>560</v>
      </c>
      <c r="E126" s="58">
        <v>0</v>
      </c>
      <c r="F126" s="58">
        <v>0</v>
      </c>
      <c r="G126" s="59">
        <f t="shared" si="2"/>
        <v>150</v>
      </c>
      <c r="H126" s="59">
        <f t="shared" si="3"/>
        <v>0</v>
      </c>
      <c r="I126" s="60">
        <v>0</v>
      </c>
    </row>
    <row r="127" spans="1:9" x14ac:dyDescent="0.2">
      <c r="A127" s="57">
        <v>151</v>
      </c>
      <c r="B127" s="58">
        <f>PRRAS!C137</f>
        <v>126</v>
      </c>
      <c r="C127" s="58">
        <f>PRRAS!D137</f>
        <v>146340</v>
      </c>
      <c r="D127" s="58">
        <f>PRRAS!E137</f>
        <v>193311</v>
      </c>
      <c r="E127" s="58">
        <v>0</v>
      </c>
      <c r="F127" s="58">
        <v>0</v>
      </c>
      <c r="G127" s="59">
        <f t="shared" si="2"/>
        <v>67153.212</v>
      </c>
      <c r="H127" s="59">
        <f t="shared" si="3"/>
        <v>0</v>
      </c>
      <c r="I127" s="60">
        <v>0</v>
      </c>
    </row>
    <row r="128" spans="1:9" x14ac:dyDescent="0.2">
      <c r="A128" s="57">
        <v>151</v>
      </c>
      <c r="B128" s="58">
        <f>PRRAS!C138</f>
        <v>127</v>
      </c>
      <c r="C128" s="58">
        <f>PRRAS!D138</f>
        <v>12279</v>
      </c>
      <c r="D128" s="58">
        <f>PRRAS!E138</f>
        <v>62415</v>
      </c>
      <c r="E128" s="58">
        <v>0</v>
      </c>
      <c r="F128" s="58">
        <v>0</v>
      </c>
      <c r="G128" s="59">
        <f t="shared" si="2"/>
        <v>17412.843000000001</v>
      </c>
      <c r="H128" s="59">
        <f t="shared" si="3"/>
        <v>0</v>
      </c>
      <c r="I128" s="60">
        <v>0</v>
      </c>
    </row>
    <row r="129" spans="1:9" x14ac:dyDescent="0.2">
      <c r="A129" s="57">
        <v>151</v>
      </c>
      <c r="B129" s="58">
        <f>PRRAS!C139</f>
        <v>128</v>
      </c>
      <c r="C129" s="58">
        <f>PRRAS!D139</f>
        <v>10000</v>
      </c>
      <c r="D129" s="58">
        <f>PRRAS!E139</f>
        <v>51690</v>
      </c>
      <c r="E129" s="58">
        <v>0</v>
      </c>
      <c r="F129" s="58">
        <v>0</v>
      </c>
      <c r="G129" s="59">
        <f t="shared" si="2"/>
        <v>14512.64</v>
      </c>
      <c r="H129" s="59">
        <f t="shared" si="3"/>
        <v>0</v>
      </c>
      <c r="I129" s="60">
        <v>0</v>
      </c>
    </row>
    <row r="130" spans="1:9" x14ac:dyDescent="0.2">
      <c r="A130" s="57">
        <v>151</v>
      </c>
      <c r="B130" s="58">
        <f>PRRAS!C140</f>
        <v>129</v>
      </c>
      <c r="C130" s="58">
        <f>PRRAS!D140</f>
        <v>2279</v>
      </c>
      <c r="D130" s="58">
        <f>PRRAS!E140</f>
        <v>10725</v>
      </c>
      <c r="E130" s="58">
        <v>0</v>
      </c>
      <c r="F130" s="58">
        <v>0</v>
      </c>
      <c r="G130" s="59">
        <f t="shared" ref="G130:G193" si="4">(B130/1000)*(C130*1+D130*2)</f>
        <v>3061.0410000000002</v>
      </c>
      <c r="H130" s="59">
        <f t="shared" ref="H130:H193" si="5">ABS(C130-ROUND(C130,0))+ABS(D130-ROUND(D130,0))</f>
        <v>0</v>
      </c>
      <c r="I130" s="60">
        <v>0</v>
      </c>
    </row>
    <row r="131" spans="1:9" x14ac:dyDescent="0.2">
      <c r="A131" s="57">
        <v>151</v>
      </c>
      <c r="B131" s="58">
        <f>PRRAS!C141</f>
        <v>130</v>
      </c>
      <c r="C131" s="58">
        <f>PRRAS!D141</f>
        <v>2072683</v>
      </c>
      <c r="D131" s="58">
        <f>PRRAS!E141</f>
        <v>2875857</v>
      </c>
      <c r="E131" s="58">
        <v>0</v>
      </c>
      <c r="F131" s="58">
        <v>0</v>
      </c>
      <c r="G131" s="59">
        <f t="shared" si="4"/>
        <v>1017171.61</v>
      </c>
      <c r="H131" s="59">
        <f t="shared" si="5"/>
        <v>0</v>
      </c>
      <c r="I131" s="60">
        <v>0</v>
      </c>
    </row>
    <row r="132" spans="1:9" x14ac:dyDescent="0.2">
      <c r="A132" s="57">
        <v>151</v>
      </c>
      <c r="B132" s="58">
        <f>PRRAS!C142</f>
        <v>131</v>
      </c>
      <c r="C132" s="58">
        <f>PRRAS!D142</f>
        <v>2072683</v>
      </c>
      <c r="D132" s="58">
        <f>PRRAS!E142</f>
        <v>2875857</v>
      </c>
      <c r="E132" s="58">
        <v>0</v>
      </c>
      <c r="F132" s="58">
        <v>0</v>
      </c>
      <c r="G132" s="59">
        <f t="shared" si="4"/>
        <v>1024996.0070000001</v>
      </c>
      <c r="H132" s="59">
        <f t="shared" si="5"/>
        <v>0</v>
      </c>
      <c r="I132" s="60">
        <v>0</v>
      </c>
    </row>
    <row r="133" spans="1:9" x14ac:dyDescent="0.2">
      <c r="A133" s="57">
        <v>151</v>
      </c>
      <c r="B133" s="58">
        <f>PRRAS!C143</f>
        <v>132</v>
      </c>
      <c r="C133" s="58">
        <f>PRRAS!D143</f>
        <v>2066814</v>
      </c>
      <c r="D133" s="58">
        <f>PRRAS!E143</f>
        <v>2869966</v>
      </c>
      <c r="E133" s="58">
        <v>0</v>
      </c>
      <c r="F133" s="58">
        <v>0</v>
      </c>
      <c r="G133" s="59">
        <f t="shared" si="4"/>
        <v>1030490.4720000001</v>
      </c>
      <c r="H133" s="59">
        <f t="shared" si="5"/>
        <v>0</v>
      </c>
      <c r="I133" s="60">
        <v>0</v>
      </c>
    </row>
    <row r="134" spans="1:9" x14ac:dyDescent="0.2">
      <c r="A134" s="57">
        <v>151</v>
      </c>
      <c r="B134" s="58">
        <f>PRRAS!C144</f>
        <v>133</v>
      </c>
      <c r="C134" s="58">
        <f>PRRAS!D144</f>
        <v>5869</v>
      </c>
      <c r="D134" s="58">
        <f>PRRAS!E144</f>
        <v>5891</v>
      </c>
      <c r="E134" s="58">
        <v>0</v>
      </c>
      <c r="F134" s="58">
        <v>0</v>
      </c>
      <c r="G134" s="59">
        <f t="shared" si="4"/>
        <v>2347.5830000000001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10648842</v>
      </c>
      <c r="D149" s="58">
        <f>PRRAS!E159</f>
        <v>11751683</v>
      </c>
      <c r="E149" s="58">
        <v>0</v>
      </c>
      <c r="F149" s="58">
        <v>0</v>
      </c>
      <c r="G149" s="59">
        <f t="shared" si="4"/>
        <v>5054526.784</v>
      </c>
      <c r="H149" s="59">
        <f t="shared" si="5"/>
        <v>0</v>
      </c>
      <c r="I149" s="60">
        <v>0</v>
      </c>
    </row>
    <row r="150" spans="1:9" x14ac:dyDescent="0.2">
      <c r="A150" s="57">
        <v>151</v>
      </c>
      <c r="B150" s="58">
        <f>PRRAS!C160</f>
        <v>149</v>
      </c>
      <c r="C150" s="58">
        <f>PRRAS!D160</f>
        <v>8243667</v>
      </c>
      <c r="D150" s="58">
        <f>PRRAS!E160</f>
        <v>8675315</v>
      </c>
      <c r="E150" s="58">
        <v>0</v>
      </c>
      <c r="F150" s="58">
        <v>0</v>
      </c>
      <c r="G150" s="59">
        <f t="shared" si="4"/>
        <v>3813550.253</v>
      </c>
      <c r="H150" s="59">
        <f t="shared" si="5"/>
        <v>0</v>
      </c>
      <c r="I150" s="60">
        <v>0</v>
      </c>
    </row>
    <row r="151" spans="1:9" x14ac:dyDescent="0.2">
      <c r="A151" s="57">
        <v>151</v>
      </c>
      <c r="B151" s="58">
        <f>PRRAS!C161</f>
        <v>150</v>
      </c>
      <c r="C151" s="58">
        <f>PRRAS!D161</f>
        <v>6793950</v>
      </c>
      <c r="D151" s="58">
        <f>PRRAS!E161</f>
        <v>7099233</v>
      </c>
      <c r="E151" s="58">
        <v>0</v>
      </c>
      <c r="F151" s="58">
        <v>0</v>
      </c>
      <c r="G151" s="59">
        <f t="shared" si="4"/>
        <v>3148862.4</v>
      </c>
      <c r="H151" s="59">
        <f t="shared" si="5"/>
        <v>0</v>
      </c>
      <c r="I151" s="60">
        <v>0</v>
      </c>
    </row>
    <row r="152" spans="1:9" x14ac:dyDescent="0.2">
      <c r="A152" s="57">
        <v>151</v>
      </c>
      <c r="B152" s="58">
        <f>PRRAS!C162</f>
        <v>151</v>
      </c>
      <c r="C152" s="58">
        <f>PRRAS!D162</f>
        <v>6569440</v>
      </c>
      <c r="D152" s="58">
        <f>PRRAS!E162</f>
        <v>6877192</v>
      </c>
      <c r="E152" s="58">
        <v>0</v>
      </c>
      <c r="F152" s="58">
        <v>0</v>
      </c>
      <c r="G152" s="59">
        <f t="shared" si="4"/>
        <v>3068897.4240000001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105218</v>
      </c>
      <c r="D154" s="58">
        <f>PRRAS!E164</f>
        <v>98867</v>
      </c>
      <c r="E154" s="58">
        <v>0</v>
      </c>
      <c r="F154" s="58">
        <v>0</v>
      </c>
      <c r="G154" s="59">
        <f t="shared" si="4"/>
        <v>46351.656000000003</v>
      </c>
      <c r="H154" s="59">
        <f t="shared" si="5"/>
        <v>0</v>
      </c>
      <c r="I154" s="60">
        <v>0</v>
      </c>
    </row>
    <row r="155" spans="1:9" x14ac:dyDescent="0.2">
      <c r="A155" s="57">
        <v>151</v>
      </c>
      <c r="B155" s="58">
        <f>PRRAS!C165</f>
        <v>154</v>
      </c>
      <c r="C155" s="58">
        <f>PRRAS!D165</f>
        <v>119292</v>
      </c>
      <c r="D155" s="58">
        <f>PRRAS!E165</f>
        <v>123174</v>
      </c>
      <c r="E155" s="58">
        <v>0</v>
      </c>
      <c r="F155" s="58">
        <v>0</v>
      </c>
      <c r="G155" s="59">
        <f t="shared" si="4"/>
        <v>56308.56</v>
      </c>
      <c r="H155" s="59">
        <f t="shared" si="5"/>
        <v>0</v>
      </c>
      <c r="I155" s="60">
        <v>0</v>
      </c>
    </row>
    <row r="156" spans="1:9" x14ac:dyDescent="0.2">
      <c r="A156" s="57">
        <v>151</v>
      </c>
      <c r="B156" s="58">
        <f>PRRAS!C166</f>
        <v>155</v>
      </c>
      <c r="C156" s="58">
        <f>PRRAS!D166</f>
        <v>257664</v>
      </c>
      <c r="D156" s="58">
        <f>PRRAS!E166</f>
        <v>331302</v>
      </c>
      <c r="E156" s="58">
        <v>0</v>
      </c>
      <c r="F156" s="58">
        <v>0</v>
      </c>
      <c r="G156" s="59">
        <f t="shared" si="4"/>
        <v>142641.54</v>
      </c>
      <c r="H156" s="59">
        <f t="shared" si="5"/>
        <v>0</v>
      </c>
      <c r="I156" s="60">
        <v>0</v>
      </c>
    </row>
    <row r="157" spans="1:9" x14ac:dyDescent="0.2">
      <c r="A157" s="57">
        <v>151</v>
      </c>
      <c r="B157" s="58">
        <f>PRRAS!C167</f>
        <v>156</v>
      </c>
      <c r="C157" s="58">
        <f>PRRAS!D167</f>
        <v>1192053</v>
      </c>
      <c r="D157" s="58">
        <f>PRRAS!E167</f>
        <v>1244780</v>
      </c>
      <c r="E157" s="58">
        <v>0</v>
      </c>
      <c r="F157" s="58">
        <v>0</v>
      </c>
      <c r="G157" s="59">
        <f t="shared" si="4"/>
        <v>574331.62800000003</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1053062</v>
      </c>
      <c r="D159" s="58">
        <f>PRRAS!E169</f>
        <v>1099520</v>
      </c>
      <c r="E159" s="58">
        <v>0</v>
      </c>
      <c r="F159" s="58">
        <v>0</v>
      </c>
      <c r="G159" s="59">
        <f t="shared" si="4"/>
        <v>513832.11599999998</v>
      </c>
      <c r="H159" s="59">
        <f t="shared" si="5"/>
        <v>0</v>
      </c>
      <c r="I159" s="60">
        <v>0</v>
      </c>
    </row>
    <row r="160" spans="1:9" x14ac:dyDescent="0.2">
      <c r="A160" s="57">
        <v>151</v>
      </c>
      <c r="B160" s="58">
        <f>PRRAS!C170</f>
        <v>159</v>
      </c>
      <c r="C160" s="58">
        <f>PRRAS!D170</f>
        <v>138991</v>
      </c>
      <c r="D160" s="58">
        <f>PRRAS!E170</f>
        <v>145260</v>
      </c>
      <c r="E160" s="58">
        <v>0</v>
      </c>
      <c r="F160" s="58">
        <v>0</v>
      </c>
      <c r="G160" s="59">
        <f t="shared" si="4"/>
        <v>68292.248999999996</v>
      </c>
      <c r="H160" s="59">
        <f t="shared" si="5"/>
        <v>0</v>
      </c>
      <c r="I160" s="60">
        <v>0</v>
      </c>
    </row>
    <row r="161" spans="1:9" x14ac:dyDescent="0.2">
      <c r="A161" s="57">
        <v>151</v>
      </c>
      <c r="B161" s="58">
        <f>PRRAS!C171</f>
        <v>160</v>
      </c>
      <c r="C161" s="58">
        <f>PRRAS!D171</f>
        <v>1985628</v>
      </c>
      <c r="D161" s="58">
        <f>PRRAS!E171</f>
        <v>2101206</v>
      </c>
      <c r="E161" s="58">
        <v>0</v>
      </c>
      <c r="F161" s="58">
        <v>0</v>
      </c>
      <c r="G161" s="59">
        <f t="shared" si="4"/>
        <v>990086.4</v>
      </c>
      <c r="H161" s="59">
        <f t="shared" si="5"/>
        <v>0</v>
      </c>
      <c r="I161" s="60">
        <v>0</v>
      </c>
    </row>
    <row r="162" spans="1:9" x14ac:dyDescent="0.2">
      <c r="A162" s="57">
        <v>151</v>
      </c>
      <c r="B162" s="58">
        <f>PRRAS!C172</f>
        <v>161</v>
      </c>
      <c r="C162" s="58">
        <f>PRRAS!D172</f>
        <v>301451</v>
      </c>
      <c r="D162" s="58">
        <f>PRRAS!E172</f>
        <v>338897</v>
      </c>
      <c r="E162" s="58">
        <v>0</v>
      </c>
      <c r="F162" s="58">
        <v>0</v>
      </c>
      <c r="G162" s="59">
        <f t="shared" si="4"/>
        <v>157658.44500000001</v>
      </c>
      <c r="H162" s="59">
        <f t="shared" si="5"/>
        <v>0</v>
      </c>
      <c r="I162" s="60">
        <v>0</v>
      </c>
    </row>
    <row r="163" spans="1:9" x14ac:dyDescent="0.2">
      <c r="A163" s="57">
        <v>151</v>
      </c>
      <c r="B163" s="58">
        <f>PRRAS!C173</f>
        <v>162</v>
      </c>
      <c r="C163" s="58">
        <f>PRRAS!D173</f>
        <v>61030</v>
      </c>
      <c r="D163" s="58">
        <f>PRRAS!E173</f>
        <v>60617</v>
      </c>
      <c r="E163" s="58">
        <v>0</v>
      </c>
      <c r="F163" s="58">
        <v>0</v>
      </c>
      <c r="G163" s="59">
        <f t="shared" si="4"/>
        <v>29526.768</v>
      </c>
      <c r="H163" s="59">
        <f t="shared" si="5"/>
        <v>0</v>
      </c>
      <c r="I163" s="60">
        <v>0</v>
      </c>
    </row>
    <row r="164" spans="1:9" x14ac:dyDescent="0.2">
      <c r="A164" s="57">
        <v>151</v>
      </c>
      <c r="B164" s="58">
        <f>PRRAS!C174</f>
        <v>163</v>
      </c>
      <c r="C164" s="58">
        <f>PRRAS!D174</f>
        <v>224192</v>
      </c>
      <c r="D164" s="58">
        <f>PRRAS!E174</f>
        <v>255408</v>
      </c>
      <c r="E164" s="58">
        <v>0</v>
      </c>
      <c r="F164" s="58">
        <v>0</v>
      </c>
      <c r="G164" s="59">
        <f t="shared" si="4"/>
        <v>119806.304</v>
      </c>
      <c r="H164" s="59">
        <f t="shared" si="5"/>
        <v>0</v>
      </c>
      <c r="I164" s="60">
        <v>0</v>
      </c>
    </row>
    <row r="165" spans="1:9" x14ac:dyDescent="0.2">
      <c r="A165" s="57">
        <v>151</v>
      </c>
      <c r="B165" s="58">
        <f>PRRAS!C175</f>
        <v>164</v>
      </c>
      <c r="C165" s="58">
        <f>PRRAS!D175</f>
        <v>9115</v>
      </c>
      <c r="D165" s="58">
        <f>PRRAS!E175</f>
        <v>15240</v>
      </c>
      <c r="E165" s="58">
        <v>0</v>
      </c>
      <c r="F165" s="58">
        <v>0</v>
      </c>
      <c r="G165" s="59">
        <f t="shared" si="4"/>
        <v>6493.58</v>
      </c>
      <c r="H165" s="59">
        <f t="shared" si="5"/>
        <v>0</v>
      </c>
      <c r="I165" s="60">
        <v>0</v>
      </c>
    </row>
    <row r="166" spans="1:9" x14ac:dyDescent="0.2">
      <c r="A166" s="57">
        <v>151</v>
      </c>
      <c r="B166" s="58">
        <f>PRRAS!C176</f>
        <v>165</v>
      </c>
      <c r="C166" s="58">
        <f>PRRAS!D176</f>
        <v>7114</v>
      </c>
      <c r="D166" s="58">
        <f>PRRAS!E176</f>
        <v>7632</v>
      </c>
      <c r="E166" s="58">
        <v>0</v>
      </c>
      <c r="F166" s="58">
        <v>0</v>
      </c>
      <c r="G166" s="59">
        <f t="shared" si="4"/>
        <v>3692.3700000000003</v>
      </c>
      <c r="H166" s="59">
        <f t="shared" si="5"/>
        <v>0</v>
      </c>
      <c r="I166" s="60">
        <v>0</v>
      </c>
    </row>
    <row r="167" spans="1:9" x14ac:dyDescent="0.2">
      <c r="A167" s="57">
        <v>151</v>
      </c>
      <c r="B167" s="58">
        <f>PRRAS!C177</f>
        <v>166</v>
      </c>
      <c r="C167" s="58">
        <f>PRRAS!D177</f>
        <v>1062359</v>
      </c>
      <c r="D167" s="58">
        <f>PRRAS!E177</f>
        <v>1054297</v>
      </c>
      <c r="E167" s="58">
        <v>0</v>
      </c>
      <c r="F167" s="58">
        <v>0</v>
      </c>
      <c r="G167" s="59">
        <f t="shared" si="4"/>
        <v>526378.19799999997</v>
      </c>
      <c r="H167" s="59">
        <f t="shared" si="5"/>
        <v>0</v>
      </c>
      <c r="I167" s="60">
        <v>0</v>
      </c>
    </row>
    <row r="168" spans="1:9" x14ac:dyDescent="0.2">
      <c r="A168" s="57">
        <v>151</v>
      </c>
      <c r="B168" s="58">
        <f>PRRAS!C178</f>
        <v>167</v>
      </c>
      <c r="C168" s="58">
        <f>PRRAS!D178</f>
        <v>161588</v>
      </c>
      <c r="D168" s="58">
        <f>PRRAS!E178</f>
        <v>170114</v>
      </c>
      <c r="E168" s="58">
        <v>0</v>
      </c>
      <c r="F168" s="58">
        <v>0</v>
      </c>
      <c r="G168" s="59">
        <f t="shared" si="4"/>
        <v>83803.272000000012</v>
      </c>
      <c r="H168" s="59">
        <f t="shared" si="5"/>
        <v>0</v>
      </c>
      <c r="I168" s="60">
        <v>0</v>
      </c>
    </row>
    <row r="169" spans="1:9" x14ac:dyDescent="0.2">
      <c r="A169" s="57">
        <v>151</v>
      </c>
      <c r="B169" s="58">
        <f>PRRAS!C179</f>
        <v>168</v>
      </c>
      <c r="C169" s="58">
        <f>PRRAS!D179</f>
        <v>590013</v>
      </c>
      <c r="D169" s="58">
        <f>PRRAS!E179</f>
        <v>536691</v>
      </c>
      <c r="E169" s="58">
        <v>0</v>
      </c>
      <c r="F169" s="58">
        <v>0</v>
      </c>
      <c r="G169" s="59">
        <f t="shared" si="4"/>
        <v>279450.36000000004</v>
      </c>
      <c r="H169" s="59">
        <f t="shared" si="5"/>
        <v>0</v>
      </c>
      <c r="I169" s="60">
        <v>0</v>
      </c>
    </row>
    <row r="170" spans="1:9" x14ac:dyDescent="0.2">
      <c r="A170" s="57">
        <v>151</v>
      </c>
      <c r="B170" s="58">
        <f>PRRAS!C180</f>
        <v>169</v>
      </c>
      <c r="C170" s="58">
        <f>PRRAS!D180</f>
        <v>271402</v>
      </c>
      <c r="D170" s="58">
        <f>PRRAS!E180</f>
        <v>273098</v>
      </c>
      <c r="E170" s="58">
        <v>0</v>
      </c>
      <c r="F170" s="58">
        <v>0</v>
      </c>
      <c r="G170" s="59">
        <f t="shared" si="4"/>
        <v>138174.06200000001</v>
      </c>
      <c r="H170" s="59">
        <f t="shared" si="5"/>
        <v>0</v>
      </c>
      <c r="I170" s="60">
        <v>0</v>
      </c>
    </row>
    <row r="171" spans="1:9" x14ac:dyDescent="0.2">
      <c r="A171" s="57">
        <v>151</v>
      </c>
      <c r="B171" s="58">
        <f>PRRAS!C181</f>
        <v>170</v>
      </c>
      <c r="C171" s="58">
        <f>PRRAS!D181</f>
        <v>20480</v>
      </c>
      <c r="D171" s="58">
        <f>PRRAS!E181</f>
        <v>42337</v>
      </c>
      <c r="E171" s="58">
        <v>0</v>
      </c>
      <c r="F171" s="58">
        <v>0</v>
      </c>
      <c r="G171" s="59">
        <f t="shared" si="4"/>
        <v>17876.18</v>
      </c>
      <c r="H171" s="59">
        <f t="shared" si="5"/>
        <v>0</v>
      </c>
      <c r="I171" s="60">
        <v>0</v>
      </c>
    </row>
    <row r="172" spans="1:9" x14ac:dyDescent="0.2">
      <c r="A172" s="57">
        <v>151</v>
      </c>
      <c r="B172" s="58">
        <f>PRRAS!C182</f>
        <v>171</v>
      </c>
      <c r="C172" s="58">
        <f>PRRAS!D182</f>
        <v>9080</v>
      </c>
      <c r="D172" s="58">
        <f>PRRAS!E182</f>
        <v>19724</v>
      </c>
      <c r="E172" s="58">
        <v>0</v>
      </c>
      <c r="F172" s="58">
        <v>0</v>
      </c>
      <c r="G172" s="59">
        <f t="shared" si="4"/>
        <v>8298.2880000000005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9796</v>
      </c>
      <c r="D174" s="58">
        <f>PRRAS!E184</f>
        <v>12333</v>
      </c>
      <c r="E174" s="58">
        <v>0</v>
      </c>
      <c r="F174" s="58">
        <v>0</v>
      </c>
      <c r="G174" s="59">
        <f t="shared" si="4"/>
        <v>5961.9259999999995</v>
      </c>
      <c r="H174" s="59">
        <f t="shared" si="5"/>
        <v>0</v>
      </c>
      <c r="I174" s="60">
        <v>0</v>
      </c>
    </row>
    <row r="175" spans="1:9" x14ac:dyDescent="0.2">
      <c r="A175" s="57">
        <v>151</v>
      </c>
      <c r="B175" s="58">
        <f>PRRAS!C185</f>
        <v>174</v>
      </c>
      <c r="C175" s="58">
        <f>PRRAS!D185</f>
        <v>402817</v>
      </c>
      <c r="D175" s="58">
        <f>PRRAS!E185</f>
        <v>517688</v>
      </c>
      <c r="E175" s="58">
        <v>0</v>
      </c>
      <c r="F175" s="58">
        <v>0</v>
      </c>
      <c r="G175" s="59">
        <f t="shared" si="4"/>
        <v>250245.58199999999</v>
      </c>
      <c r="H175" s="59">
        <f t="shared" si="5"/>
        <v>0</v>
      </c>
      <c r="I175" s="60">
        <v>0</v>
      </c>
    </row>
    <row r="176" spans="1:9" x14ac:dyDescent="0.2">
      <c r="A176" s="57">
        <v>151</v>
      </c>
      <c r="B176" s="58">
        <f>PRRAS!C186</f>
        <v>175</v>
      </c>
      <c r="C176" s="58">
        <f>PRRAS!D186</f>
        <v>72027</v>
      </c>
      <c r="D176" s="58">
        <f>PRRAS!E186</f>
        <v>52001</v>
      </c>
      <c r="E176" s="58">
        <v>0</v>
      </c>
      <c r="F176" s="58">
        <v>0</v>
      </c>
      <c r="G176" s="59">
        <f t="shared" si="4"/>
        <v>30805.074999999997</v>
      </c>
      <c r="H176" s="59">
        <f t="shared" si="5"/>
        <v>0</v>
      </c>
      <c r="I176" s="60">
        <v>0</v>
      </c>
    </row>
    <row r="177" spans="1:9" x14ac:dyDescent="0.2">
      <c r="A177" s="57">
        <v>151</v>
      </c>
      <c r="B177" s="58">
        <f>PRRAS!C187</f>
        <v>176</v>
      </c>
      <c r="C177" s="58">
        <f>PRRAS!D187</f>
        <v>74589</v>
      </c>
      <c r="D177" s="58">
        <f>PRRAS!E187</f>
        <v>192390</v>
      </c>
      <c r="E177" s="58">
        <v>0</v>
      </c>
      <c r="F177" s="58">
        <v>0</v>
      </c>
      <c r="G177" s="59">
        <f t="shared" si="4"/>
        <v>80848.943999999989</v>
      </c>
      <c r="H177" s="59">
        <f t="shared" si="5"/>
        <v>0</v>
      </c>
      <c r="I177" s="60">
        <v>0</v>
      </c>
    </row>
    <row r="178" spans="1:9" x14ac:dyDescent="0.2">
      <c r="A178" s="57">
        <v>151</v>
      </c>
      <c r="B178" s="58">
        <f>PRRAS!C188</f>
        <v>177</v>
      </c>
      <c r="C178" s="58">
        <f>PRRAS!D188</f>
        <v>358</v>
      </c>
      <c r="D178" s="58">
        <f>PRRAS!E188</f>
        <v>0</v>
      </c>
      <c r="E178" s="58">
        <v>0</v>
      </c>
      <c r="F178" s="58">
        <v>0</v>
      </c>
      <c r="G178" s="59">
        <f t="shared" si="4"/>
        <v>63.366</v>
      </c>
      <c r="H178" s="59">
        <f t="shared" si="5"/>
        <v>0</v>
      </c>
      <c r="I178" s="60">
        <v>0</v>
      </c>
    </row>
    <row r="179" spans="1:9" x14ac:dyDescent="0.2">
      <c r="A179" s="57">
        <v>151</v>
      </c>
      <c r="B179" s="58">
        <f>PRRAS!C189</f>
        <v>178</v>
      </c>
      <c r="C179" s="58">
        <f>PRRAS!D189</f>
        <v>133829</v>
      </c>
      <c r="D179" s="58">
        <f>PRRAS!E189</f>
        <v>122531</v>
      </c>
      <c r="E179" s="58">
        <v>0</v>
      </c>
      <c r="F179" s="58">
        <v>0</v>
      </c>
      <c r="G179" s="59">
        <f t="shared" si="4"/>
        <v>67442.597999999998</v>
      </c>
      <c r="H179" s="59">
        <f t="shared" si="5"/>
        <v>0</v>
      </c>
      <c r="I179" s="60">
        <v>0</v>
      </c>
    </row>
    <row r="180" spans="1:9" x14ac:dyDescent="0.2">
      <c r="A180" s="57">
        <v>151</v>
      </c>
      <c r="B180" s="58">
        <f>PRRAS!C190</f>
        <v>179</v>
      </c>
      <c r="C180" s="58">
        <f>PRRAS!D190</f>
        <v>3323</v>
      </c>
      <c r="D180" s="58">
        <f>PRRAS!E190</f>
        <v>3338</v>
      </c>
      <c r="E180" s="58">
        <v>0</v>
      </c>
      <c r="F180" s="58">
        <v>0</v>
      </c>
      <c r="G180" s="59">
        <f t="shared" si="4"/>
        <v>1789.8209999999999</v>
      </c>
      <c r="H180" s="59">
        <f t="shared" si="5"/>
        <v>0</v>
      </c>
      <c r="I180" s="60">
        <v>0</v>
      </c>
    </row>
    <row r="181" spans="1:9" x14ac:dyDescent="0.2">
      <c r="A181" s="57">
        <v>151</v>
      </c>
      <c r="B181" s="58">
        <f>PRRAS!C191</f>
        <v>180</v>
      </c>
      <c r="C181" s="58">
        <f>PRRAS!D191</f>
        <v>10695</v>
      </c>
      <c r="D181" s="58">
        <f>PRRAS!E191</f>
        <v>6575</v>
      </c>
      <c r="E181" s="58">
        <v>0</v>
      </c>
      <c r="F181" s="58">
        <v>0</v>
      </c>
      <c r="G181" s="59">
        <f t="shared" si="4"/>
        <v>4292.0999999999995</v>
      </c>
      <c r="H181" s="59">
        <f t="shared" si="5"/>
        <v>0</v>
      </c>
      <c r="I181" s="60">
        <v>0</v>
      </c>
    </row>
    <row r="182" spans="1:9" x14ac:dyDescent="0.2">
      <c r="A182" s="57">
        <v>151</v>
      </c>
      <c r="B182" s="58">
        <f>PRRAS!C192</f>
        <v>181</v>
      </c>
      <c r="C182" s="58">
        <f>PRRAS!D192</f>
        <v>84930</v>
      </c>
      <c r="D182" s="58">
        <f>PRRAS!E192</f>
        <v>108194</v>
      </c>
      <c r="E182" s="58">
        <v>0</v>
      </c>
      <c r="F182" s="58">
        <v>0</v>
      </c>
      <c r="G182" s="59">
        <f t="shared" si="4"/>
        <v>54538.557999999997</v>
      </c>
      <c r="H182" s="59">
        <f t="shared" si="5"/>
        <v>0</v>
      </c>
      <c r="I182" s="60">
        <v>0</v>
      </c>
    </row>
    <row r="183" spans="1:9" x14ac:dyDescent="0.2">
      <c r="A183" s="57">
        <v>151</v>
      </c>
      <c r="B183" s="58">
        <f>PRRAS!C193</f>
        <v>182</v>
      </c>
      <c r="C183" s="58">
        <f>PRRAS!D193</f>
        <v>7830</v>
      </c>
      <c r="D183" s="58">
        <f>PRRAS!E193</f>
        <v>7830</v>
      </c>
      <c r="E183" s="58">
        <v>0</v>
      </c>
      <c r="F183" s="58">
        <v>0</v>
      </c>
      <c r="G183" s="59">
        <f t="shared" si="4"/>
        <v>4275.18</v>
      </c>
      <c r="H183" s="59">
        <f t="shared" si="5"/>
        <v>0</v>
      </c>
      <c r="I183" s="60">
        <v>0</v>
      </c>
    </row>
    <row r="184" spans="1:9" x14ac:dyDescent="0.2">
      <c r="A184" s="57">
        <v>151</v>
      </c>
      <c r="B184" s="58">
        <f>PRRAS!C194</f>
        <v>183</v>
      </c>
      <c r="C184" s="58">
        <f>PRRAS!D194</f>
        <v>15236</v>
      </c>
      <c r="D184" s="58">
        <f>PRRAS!E194</f>
        <v>24829</v>
      </c>
      <c r="E184" s="58">
        <v>0</v>
      </c>
      <c r="F184" s="58">
        <v>0</v>
      </c>
      <c r="G184" s="59">
        <f t="shared" si="4"/>
        <v>11875.601999999999</v>
      </c>
      <c r="H184" s="59">
        <f t="shared" si="5"/>
        <v>0</v>
      </c>
      <c r="I184" s="60">
        <v>0</v>
      </c>
    </row>
    <row r="185" spans="1:9" x14ac:dyDescent="0.2">
      <c r="A185" s="57">
        <v>151</v>
      </c>
      <c r="B185" s="58">
        <f>PRRAS!C195</f>
        <v>184</v>
      </c>
      <c r="C185" s="58">
        <f>PRRAS!D195</f>
        <v>2235</v>
      </c>
      <c r="D185" s="58">
        <f>PRRAS!E195</f>
        <v>0</v>
      </c>
      <c r="E185" s="58">
        <v>0</v>
      </c>
      <c r="F185" s="58">
        <v>0</v>
      </c>
      <c r="G185" s="59">
        <f t="shared" si="4"/>
        <v>411.24</v>
      </c>
      <c r="H185" s="59">
        <f t="shared" si="5"/>
        <v>0</v>
      </c>
      <c r="I185" s="60">
        <v>0</v>
      </c>
    </row>
    <row r="186" spans="1:9" x14ac:dyDescent="0.2">
      <c r="A186" s="57">
        <v>151</v>
      </c>
      <c r="B186" s="58">
        <f>PRRAS!C196</f>
        <v>185</v>
      </c>
      <c r="C186" s="58">
        <f>PRRAS!D196</f>
        <v>216766</v>
      </c>
      <c r="D186" s="58">
        <f>PRRAS!E196</f>
        <v>190324</v>
      </c>
      <c r="E186" s="58">
        <v>0</v>
      </c>
      <c r="F186" s="58">
        <v>0</v>
      </c>
      <c r="G186" s="59">
        <f t="shared" si="4"/>
        <v>110521.59</v>
      </c>
      <c r="H186" s="59">
        <f t="shared" si="5"/>
        <v>0</v>
      </c>
      <c r="I186" s="60">
        <v>0</v>
      </c>
    </row>
    <row r="187" spans="1:9" x14ac:dyDescent="0.2">
      <c r="A187" s="57">
        <v>151</v>
      </c>
      <c r="B187" s="58">
        <f>PRRAS!C197</f>
        <v>186</v>
      </c>
      <c r="C187" s="58">
        <f>PRRAS!D197</f>
        <v>46273</v>
      </c>
      <c r="D187" s="58">
        <f>PRRAS!E197</f>
        <v>53114</v>
      </c>
      <c r="E187" s="58">
        <v>0</v>
      </c>
      <c r="F187" s="58">
        <v>0</v>
      </c>
      <c r="G187" s="59">
        <f t="shared" si="4"/>
        <v>28365.186000000002</v>
      </c>
      <c r="H187" s="59">
        <f t="shared" si="5"/>
        <v>0</v>
      </c>
      <c r="I187" s="60">
        <v>0</v>
      </c>
    </row>
    <row r="188" spans="1:9" x14ac:dyDescent="0.2">
      <c r="A188" s="57">
        <v>151</v>
      </c>
      <c r="B188" s="58">
        <f>PRRAS!C198</f>
        <v>187</v>
      </c>
      <c r="C188" s="58">
        <f>PRRAS!D198</f>
        <v>7916</v>
      </c>
      <c r="D188" s="58">
        <f>PRRAS!E198</f>
        <v>5460</v>
      </c>
      <c r="E188" s="58">
        <v>0</v>
      </c>
      <c r="F188" s="58">
        <v>0</v>
      </c>
      <c r="G188" s="59">
        <f t="shared" si="4"/>
        <v>3522.3319999999999</v>
      </c>
      <c r="H188" s="59">
        <f t="shared" si="5"/>
        <v>0</v>
      </c>
      <c r="I188" s="60">
        <v>0</v>
      </c>
    </row>
    <row r="189" spans="1:9" x14ac:dyDescent="0.2">
      <c r="A189" s="57">
        <v>151</v>
      </c>
      <c r="B189" s="58">
        <f>PRRAS!C199</f>
        <v>188</v>
      </c>
      <c r="C189" s="58">
        <f>PRRAS!D199</f>
        <v>22203</v>
      </c>
      <c r="D189" s="58">
        <f>PRRAS!E199</f>
        <v>38350</v>
      </c>
      <c r="E189" s="58">
        <v>0</v>
      </c>
      <c r="F189" s="58">
        <v>0</v>
      </c>
      <c r="G189" s="59">
        <f t="shared" si="4"/>
        <v>18593.763999999999</v>
      </c>
      <c r="H189" s="59">
        <f t="shared" si="5"/>
        <v>0</v>
      </c>
      <c r="I189" s="60">
        <v>0</v>
      </c>
    </row>
    <row r="190" spans="1:9" x14ac:dyDescent="0.2">
      <c r="A190" s="57">
        <v>151</v>
      </c>
      <c r="B190" s="58">
        <f>PRRAS!C200</f>
        <v>189</v>
      </c>
      <c r="C190" s="58">
        <f>PRRAS!D200</f>
        <v>2640</v>
      </c>
      <c r="D190" s="58">
        <f>PRRAS!E200</f>
        <v>1720</v>
      </c>
      <c r="E190" s="58">
        <v>0</v>
      </c>
      <c r="F190" s="58">
        <v>0</v>
      </c>
      <c r="G190" s="59">
        <f t="shared" si="4"/>
        <v>1149.1200000000001</v>
      </c>
      <c r="H190" s="59">
        <f t="shared" si="5"/>
        <v>0</v>
      </c>
      <c r="I190" s="60">
        <v>0</v>
      </c>
    </row>
    <row r="191" spans="1:9" x14ac:dyDescent="0.2">
      <c r="A191" s="57">
        <v>151</v>
      </c>
      <c r="B191" s="58">
        <f>PRRAS!C201</f>
        <v>190</v>
      </c>
      <c r="C191" s="58">
        <f>PRRAS!D201</f>
        <v>2720</v>
      </c>
      <c r="D191" s="58">
        <f>PRRAS!E201</f>
        <v>3334</v>
      </c>
      <c r="E191" s="58">
        <v>0</v>
      </c>
      <c r="F191" s="58">
        <v>0</v>
      </c>
      <c r="G191" s="59">
        <f t="shared" si="4"/>
        <v>1783.72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135014</v>
      </c>
      <c r="D193" s="58">
        <f>PRRAS!E203</f>
        <v>88346</v>
      </c>
      <c r="E193" s="58">
        <v>0</v>
      </c>
      <c r="F193" s="58">
        <v>0</v>
      </c>
      <c r="G193" s="59">
        <f t="shared" si="4"/>
        <v>59847.552000000003</v>
      </c>
      <c r="H193" s="59">
        <f t="shared" si="5"/>
        <v>0</v>
      </c>
      <c r="I193" s="60">
        <v>0</v>
      </c>
    </row>
    <row r="194" spans="1:9" x14ac:dyDescent="0.2">
      <c r="A194" s="57">
        <v>151</v>
      </c>
      <c r="B194" s="58">
        <f>PRRAS!C204</f>
        <v>193</v>
      </c>
      <c r="C194" s="58">
        <f>PRRAS!D204</f>
        <v>7798</v>
      </c>
      <c r="D194" s="58">
        <f>PRRAS!E204</f>
        <v>9056</v>
      </c>
      <c r="E194" s="58">
        <v>0</v>
      </c>
      <c r="F194" s="58">
        <v>0</v>
      </c>
      <c r="G194" s="59">
        <f t="shared" ref="G194:G257" si="6">(B194/1000)*(C194*1+D194*2)</f>
        <v>5000.63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7798</v>
      </c>
      <c r="D208" s="58">
        <f>PRRAS!E218</f>
        <v>9056</v>
      </c>
      <c r="E208" s="58">
        <v>0</v>
      </c>
      <c r="F208" s="58">
        <v>0</v>
      </c>
      <c r="G208" s="59">
        <f t="shared" si="6"/>
        <v>5363.37</v>
      </c>
      <c r="H208" s="59">
        <f t="shared" si="7"/>
        <v>0</v>
      </c>
      <c r="I208" s="60">
        <v>0</v>
      </c>
    </row>
    <row r="209" spans="1:9" x14ac:dyDescent="0.2">
      <c r="A209" s="57">
        <v>151</v>
      </c>
      <c r="B209" s="58">
        <f>PRRAS!C219</f>
        <v>208</v>
      </c>
      <c r="C209" s="58">
        <f>PRRAS!D219</f>
        <v>7768</v>
      </c>
      <c r="D209" s="58">
        <f>PRRAS!E219</f>
        <v>8773</v>
      </c>
      <c r="E209" s="58">
        <v>0</v>
      </c>
      <c r="F209" s="58">
        <v>0</v>
      </c>
      <c r="G209" s="59">
        <f t="shared" si="6"/>
        <v>5265.3119999999999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30</v>
      </c>
      <c r="D211" s="58">
        <f>PRRAS!E221</f>
        <v>283</v>
      </c>
      <c r="E211" s="58">
        <v>0</v>
      </c>
      <c r="F211" s="58">
        <v>0</v>
      </c>
      <c r="G211" s="59">
        <f t="shared" si="6"/>
        <v>125.16</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411749</v>
      </c>
      <c r="D247" s="58">
        <f>PRRAS!E257</f>
        <v>966106</v>
      </c>
      <c r="E247" s="58">
        <v>0</v>
      </c>
      <c r="F247" s="58">
        <v>0</v>
      </c>
      <c r="G247" s="59">
        <f t="shared" si="6"/>
        <v>576614.40599999996</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411749</v>
      </c>
      <c r="D254" s="58">
        <f>PRRAS!E264</f>
        <v>966106</v>
      </c>
      <c r="E254" s="58">
        <v>0</v>
      </c>
      <c r="F254" s="58">
        <v>0</v>
      </c>
      <c r="G254" s="59">
        <f t="shared" si="6"/>
        <v>593022.13300000003</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411749</v>
      </c>
      <c r="D256" s="58">
        <f>PRRAS!E266</f>
        <v>966106</v>
      </c>
      <c r="E256" s="58">
        <v>0</v>
      </c>
      <c r="F256" s="58">
        <v>0</v>
      </c>
      <c r="G256" s="59">
        <f t="shared" si="6"/>
        <v>597710.05500000005</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10648842</v>
      </c>
      <c r="D282" s="58">
        <f>PRRAS!E292</f>
        <v>11751683</v>
      </c>
      <c r="E282" s="58">
        <v>0</v>
      </c>
      <c r="F282" s="58">
        <v>0</v>
      </c>
      <c r="G282" s="59">
        <f t="shared" si="8"/>
        <v>9596770.4480000008</v>
      </c>
      <c r="H282" s="59">
        <f t="shared" si="9"/>
        <v>0</v>
      </c>
      <c r="I282" s="60">
        <v>0</v>
      </c>
    </row>
    <row r="283" spans="1:9" x14ac:dyDescent="0.2">
      <c r="A283" s="57">
        <v>151</v>
      </c>
      <c r="B283" s="58">
        <f>PRRAS!C293</f>
        <v>282</v>
      </c>
      <c r="C283" s="58">
        <f>PRRAS!D293</f>
        <v>64667</v>
      </c>
      <c r="D283" s="58">
        <f>PRRAS!E293</f>
        <v>164081</v>
      </c>
      <c r="E283" s="58">
        <v>0</v>
      </c>
      <c r="F283" s="58">
        <v>0</v>
      </c>
      <c r="G283" s="59">
        <f t="shared" si="8"/>
        <v>110777.77799999999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470466</v>
      </c>
      <c r="D285" s="58">
        <f>PRRAS!E295</f>
        <v>516265</v>
      </c>
      <c r="E285" s="58">
        <v>0</v>
      </c>
      <c r="F285" s="58">
        <v>0</v>
      </c>
      <c r="G285" s="59">
        <f t="shared" si="8"/>
        <v>426850.86399999994</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150155</v>
      </c>
      <c r="D287" s="58">
        <f>PRRAS!E297</f>
        <v>245050</v>
      </c>
      <c r="E287" s="58">
        <v>0</v>
      </c>
      <c r="F287" s="58">
        <v>0</v>
      </c>
      <c r="G287" s="59">
        <f t="shared" si="8"/>
        <v>183112.93</v>
      </c>
      <c r="H287" s="59">
        <f t="shared" si="9"/>
        <v>0</v>
      </c>
      <c r="I287" s="60">
        <v>0</v>
      </c>
    </row>
    <row r="288" spans="1:9" x14ac:dyDescent="0.2">
      <c r="A288" s="57">
        <v>151</v>
      </c>
      <c r="B288" s="58">
        <f>PRRAS!C298</f>
        <v>287</v>
      </c>
      <c r="C288" s="58">
        <f>PRRAS!D298</f>
        <v>32520</v>
      </c>
      <c r="D288" s="58">
        <f>PRRAS!E298</f>
        <v>61645</v>
      </c>
      <c r="E288" s="58">
        <v>0</v>
      </c>
      <c r="F288" s="58">
        <v>0</v>
      </c>
      <c r="G288" s="59">
        <f t="shared" si="8"/>
        <v>44717.469999999994</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2386</v>
      </c>
      <c r="D290" s="58">
        <f>PRRAS!E301</f>
        <v>10032</v>
      </c>
      <c r="E290" s="58">
        <v>0</v>
      </c>
      <c r="F290" s="58">
        <v>0</v>
      </c>
      <c r="G290" s="59">
        <f t="shared" si="8"/>
        <v>6488.0499999999993</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2386</v>
      </c>
      <c r="D303" s="58">
        <f>PRRAS!E314</f>
        <v>10032</v>
      </c>
      <c r="E303" s="58">
        <v>0</v>
      </c>
      <c r="F303" s="58">
        <v>0</v>
      </c>
      <c r="G303" s="59">
        <f t="shared" si="8"/>
        <v>6779.9</v>
      </c>
      <c r="H303" s="59">
        <f t="shared" si="9"/>
        <v>0</v>
      </c>
      <c r="I303" s="60">
        <v>0</v>
      </c>
    </row>
    <row r="304" spans="1:9" x14ac:dyDescent="0.2">
      <c r="A304" s="57">
        <v>151</v>
      </c>
      <c r="B304" s="58">
        <f>PRRAS!C315</f>
        <v>303</v>
      </c>
      <c r="C304" s="58">
        <f>PRRAS!D315</f>
        <v>2386</v>
      </c>
      <c r="D304" s="58">
        <f>PRRAS!E315</f>
        <v>2386</v>
      </c>
      <c r="E304" s="58">
        <v>0</v>
      </c>
      <c r="F304" s="58">
        <v>0</v>
      </c>
      <c r="G304" s="59">
        <f t="shared" si="8"/>
        <v>2168.8739999999998</v>
      </c>
      <c r="H304" s="59">
        <f t="shared" si="9"/>
        <v>0</v>
      </c>
      <c r="I304" s="60">
        <v>0</v>
      </c>
    </row>
    <row r="305" spans="1:9" x14ac:dyDescent="0.2">
      <c r="A305" s="57">
        <v>151</v>
      </c>
      <c r="B305" s="58">
        <f>PRRAS!C316</f>
        <v>304</v>
      </c>
      <c r="C305" s="58">
        <f>PRRAS!D316</f>
        <v>2386</v>
      </c>
      <c r="D305" s="58">
        <f>PRRAS!E316</f>
        <v>2386</v>
      </c>
      <c r="E305" s="58">
        <v>0</v>
      </c>
      <c r="F305" s="58">
        <v>0</v>
      </c>
      <c r="G305" s="59">
        <f t="shared" si="8"/>
        <v>2176.0320000000002</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7646</v>
      </c>
      <c r="E309" s="58">
        <v>0</v>
      </c>
      <c r="F309" s="58">
        <v>0</v>
      </c>
      <c r="G309" s="59">
        <f t="shared" si="8"/>
        <v>4709.9359999999997</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7646</v>
      </c>
      <c r="E312" s="58">
        <v>0</v>
      </c>
      <c r="F312" s="58">
        <v>0</v>
      </c>
      <c r="G312" s="59">
        <f t="shared" si="8"/>
        <v>4755.8119999999999</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48410</v>
      </c>
      <c r="D342" s="58">
        <f>PRRAS!E353</f>
        <v>158174</v>
      </c>
      <c r="E342" s="58">
        <v>0</v>
      </c>
      <c r="F342" s="58">
        <v>0</v>
      </c>
      <c r="G342" s="59">
        <f t="shared" si="10"/>
        <v>124382.478</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48410</v>
      </c>
      <c r="D355" s="58">
        <f>PRRAS!E366</f>
        <v>158174</v>
      </c>
      <c r="E355" s="58">
        <v>0</v>
      </c>
      <c r="F355" s="58">
        <v>0</v>
      </c>
      <c r="G355" s="59">
        <f t="shared" si="10"/>
        <v>129124.33199999999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26633</v>
      </c>
      <c r="D361" s="58">
        <f>PRRAS!E372</f>
        <v>144176</v>
      </c>
      <c r="E361" s="58">
        <v>0</v>
      </c>
      <c r="F361" s="58">
        <v>0</v>
      </c>
      <c r="G361" s="59">
        <f t="shared" si="10"/>
        <v>113394.59999999999</v>
      </c>
      <c r="H361" s="59">
        <f t="shared" si="11"/>
        <v>0</v>
      </c>
      <c r="I361" s="60">
        <v>0</v>
      </c>
    </row>
    <row r="362" spans="1:9" x14ac:dyDescent="0.2">
      <c r="A362" s="57">
        <v>151</v>
      </c>
      <c r="B362" s="58">
        <f>PRRAS!C373</f>
        <v>361</v>
      </c>
      <c r="C362" s="58">
        <f>PRRAS!D373</f>
        <v>16488</v>
      </c>
      <c r="D362" s="58">
        <f>PRRAS!E373</f>
        <v>88714</v>
      </c>
      <c r="E362" s="58">
        <v>0</v>
      </c>
      <c r="F362" s="58">
        <v>0</v>
      </c>
      <c r="G362" s="59">
        <f t="shared" si="10"/>
        <v>70003.675999999992</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7407</v>
      </c>
      <c r="D364" s="58">
        <f>PRRAS!E375</f>
        <v>40999</v>
      </c>
      <c r="E364" s="58">
        <v>0</v>
      </c>
      <c r="F364" s="58">
        <v>0</v>
      </c>
      <c r="G364" s="59">
        <f t="shared" si="10"/>
        <v>32454.014999999999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2738</v>
      </c>
      <c r="D367" s="58">
        <f>PRRAS!E378</f>
        <v>10863</v>
      </c>
      <c r="E367" s="58">
        <v>0</v>
      </c>
      <c r="F367" s="58">
        <v>0</v>
      </c>
      <c r="G367" s="59">
        <f t="shared" si="10"/>
        <v>8953.8240000000005</v>
      </c>
      <c r="H367" s="59">
        <f t="shared" si="11"/>
        <v>0</v>
      </c>
      <c r="I367" s="60">
        <v>0</v>
      </c>
    </row>
    <row r="368" spans="1:9" x14ac:dyDescent="0.2">
      <c r="A368" s="57">
        <v>151</v>
      </c>
      <c r="B368" s="58">
        <f>PRRAS!C379</f>
        <v>367</v>
      </c>
      <c r="C368" s="58">
        <f>PRRAS!D379</f>
        <v>0</v>
      </c>
      <c r="D368" s="58">
        <f>PRRAS!E379</f>
        <v>3600</v>
      </c>
      <c r="E368" s="58">
        <v>0</v>
      </c>
      <c r="F368" s="58">
        <v>0</v>
      </c>
      <c r="G368" s="59">
        <f t="shared" si="10"/>
        <v>2642.4</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21777</v>
      </c>
      <c r="D375" s="58">
        <f>PRRAS!E386</f>
        <v>13998</v>
      </c>
      <c r="E375" s="58">
        <v>0</v>
      </c>
      <c r="F375" s="58">
        <v>0</v>
      </c>
      <c r="G375" s="59">
        <f t="shared" si="10"/>
        <v>18615.101999999999</v>
      </c>
      <c r="H375" s="59">
        <f t="shared" si="11"/>
        <v>0</v>
      </c>
      <c r="I375" s="60">
        <v>0</v>
      </c>
    </row>
    <row r="376" spans="1:9" x14ac:dyDescent="0.2">
      <c r="A376" s="57">
        <v>151</v>
      </c>
      <c r="B376" s="58">
        <f>PRRAS!C387</f>
        <v>375</v>
      </c>
      <c r="C376" s="58">
        <f>PRRAS!D387</f>
        <v>21777</v>
      </c>
      <c r="D376" s="58">
        <f>PRRAS!E387</f>
        <v>13998</v>
      </c>
      <c r="E376" s="58">
        <v>0</v>
      </c>
      <c r="F376" s="58">
        <v>0</v>
      </c>
      <c r="G376" s="59">
        <f t="shared" si="10"/>
        <v>18664.875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46024</v>
      </c>
      <c r="D400" s="58">
        <f>PRRAS!E411</f>
        <v>148142</v>
      </c>
      <c r="E400" s="58">
        <v>0</v>
      </c>
      <c r="F400" s="58">
        <v>0</v>
      </c>
      <c r="G400" s="59">
        <f t="shared" si="12"/>
        <v>136580.89200000002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548512</v>
      </c>
      <c r="D402" s="58">
        <f>PRRAS!E413</f>
        <v>575668</v>
      </c>
      <c r="E402" s="58">
        <v>0</v>
      </c>
      <c r="F402" s="58">
        <v>0</v>
      </c>
      <c r="G402" s="59">
        <f t="shared" si="12"/>
        <v>681639.04800000007</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10715895</v>
      </c>
      <c r="D404" s="58">
        <f>PRRAS!E415</f>
        <v>11925796</v>
      </c>
      <c r="E404" s="58">
        <v>0</v>
      </c>
      <c r="F404" s="58">
        <v>0</v>
      </c>
      <c r="G404" s="59">
        <f t="shared" si="12"/>
        <v>13930697.261</v>
      </c>
      <c r="H404" s="59">
        <f t="shared" si="13"/>
        <v>0</v>
      </c>
      <c r="I404" s="60">
        <v>0</v>
      </c>
    </row>
    <row r="405" spans="1:9" x14ac:dyDescent="0.2">
      <c r="A405" s="57">
        <v>151</v>
      </c>
      <c r="B405" s="58">
        <f>PRRAS!C416</f>
        <v>404</v>
      </c>
      <c r="C405" s="58">
        <f>PRRAS!D416</f>
        <v>10697252</v>
      </c>
      <c r="D405" s="58">
        <f>PRRAS!E416</f>
        <v>11909857</v>
      </c>
      <c r="E405" s="58">
        <v>0</v>
      </c>
      <c r="F405" s="58">
        <v>0</v>
      </c>
      <c r="G405" s="59">
        <f t="shared" si="12"/>
        <v>13944854.264</v>
      </c>
      <c r="H405" s="59">
        <f t="shared" si="13"/>
        <v>0</v>
      </c>
      <c r="I405" s="60">
        <v>0</v>
      </c>
    </row>
    <row r="406" spans="1:9" x14ac:dyDescent="0.2">
      <c r="A406" s="57">
        <v>151</v>
      </c>
      <c r="B406" s="58">
        <f>PRRAS!C417</f>
        <v>405</v>
      </c>
      <c r="C406" s="58">
        <f>PRRAS!D417</f>
        <v>18643</v>
      </c>
      <c r="D406" s="58">
        <f>PRRAS!E417</f>
        <v>15939</v>
      </c>
      <c r="E406" s="58">
        <v>0</v>
      </c>
      <c r="F406" s="58">
        <v>0</v>
      </c>
      <c r="G406" s="59">
        <f t="shared" si="12"/>
        <v>20461.005000000001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78046</v>
      </c>
      <c r="D409" s="58">
        <f>PRRAS!E420</f>
        <v>59403</v>
      </c>
      <c r="E409" s="58">
        <v>0</v>
      </c>
      <c r="F409" s="58">
        <v>0</v>
      </c>
      <c r="G409" s="59">
        <f t="shared" si="12"/>
        <v>80315.615999999995</v>
      </c>
      <c r="H409" s="59">
        <f t="shared" si="13"/>
        <v>0</v>
      </c>
      <c r="I409" s="60">
        <v>0</v>
      </c>
    </row>
    <row r="410" spans="1:9" x14ac:dyDescent="0.2">
      <c r="A410" s="57">
        <v>151</v>
      </c>
      <c r="B410" s="58">
        <f>PRRAS!C421</f>
        <v>409</v>
      </c>
      <c r="C410" s="58">
        <f>PRRAS!D421</f>
        <v>150155</v>
      </c>
      <c r="D410" s="58">
        <f>PRRAS!E421</f>
        <v>245050</v>
      </c>
      <c r="E410" s="58">
        <v>0</v>
      </c>
      <c r="F410" s="58">
        <v>0</v>
      </c>
      <c r="G410" s="59">
        <f t="shared" si="12"/>
        <v>261864.29499999998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10715895</v>
      </c>
      <c r="D630" s="58">
        <f>PRRAS!E642</f>
        <v>11925796</v>
      </c>
      <c r="E630" s="58">
        <v>0</v>
      </c>
      <c r="F630" s="58">
        <v>0</v>
      </c>
      <c r="G630" s="59">
        <f t="shared" si="18"/>
        <v>21742949.322999999</v>
      </c>
      <c r="H630" s="59">
        <f t="shared" si="19"/>
        <v>0</v>
      </c>
      <c r="I630" s="60">
        <v>0</v>
      </c>
    </row>
    <row r="631" spans="1:9" x14ac:dyDescent="0.2">
      <c r="A631" s="57">
        <v>151</v>
      </c>
      <c r="B631" s="58">
        <f>PRRAS!C643</f>
        <v>630</v>
      </c>
      <c r="C631" s="58">
        <f>PRRAS!D643</f>
        <v>10697252</v>
      </c>
      <c r="D631" s="58">
        <f>PRRAS!E643</f>
        <v>11909857</v>
      </c>
      <c r="E631" s="58">
        <v>0</v>
      </c>
      <c r="F631" s="58">
        <v>0</v>
      </c>
      <c r="G631" s="59">
        <f t="shared" si="18"/>
        <v>21745688.580000002</v>
      </c>
      <c r="H631" s="59">
        <f t="shared" si="19"/>
        <v>0</v>
      </c>
      <c r="I631" s="60">
        <v>0</v>
      </c>
    </row>
    <row r="632" spans="1:9" x14ac:dyDescent="0.2">
      <c r="A632" s="57">
        <v>151</v>
      </c>
      <c r="B632" s="58">
        <f>PRRAS!C644</f>
        <v>631</v>
      </c>
      <c r="C632" s="58">
        <f>PRRAS!D644</f>
        <v>18643</v>
      </c>
      <c r="D632" s="58">
        <f>PRRAS!E644</f>
        <v>15939</v>
      </c>
      <c r="E632" s="58">
        <v>0</v>
      </c>
      <c r="F632" s="58">
        <v>0</v>
      </c>
      <c r="G632" s="59">
        <f t="shared" si="18"/>
        <v>31878.751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78046</v>
      </c>
      <c r="D635" s="58">
        <f>PRRAS!E647</f>
        <v>59403</v>
      </c>
      <c r="E635" s="58">
        <v>0</v>
      </c>
      <c r="F635" s="58">
        <v>0</v>
      </c>
      <c r="G635" s="59">
        <f t="shared" si="18"/>
        <v>124804.16800000001</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59403</v>
      </c>
      <c r="D637" s="58">
        <f>PRRAS!E649</f>
        <v>43464</v>
      </c>
      <c r="E637" s="58">
        <v>0</v>
      </c>
      <c r="F637" s="58">
        <v>0</v>
      </c>
      <c r="G637" s="59">
        <f t="shared" si="18"/>
        <v>93066.516000000003</v>
      </c>
      <c r="H637" s="59">
        <f t="shared" si="19"/>
        <v>0</v>
      </c>
      <c r="I637" s="60">
        <v>0</v>
      </c>
    </row>
    <row r="638" spans="1:9" x14ac:dyDescent="0.2">
      <c r="A638" s="57">
        <v>151</v>
      </c>
      <c r="B638" s="58">
        <f>PRRAS!C650</f>
        <v>637</v>
      </c>
      <c r="C638" s="58">
        <f>PRRAS!D650</f>
        <v>750</v>
      </c>
      <c r="D638" s="58">
        <f>PRRAS!E650</f>
        <v>759474</v>
      </c>
      <c r="E638" s="58">
        <v>0</v>
      </c>
      <c r="F638" s="58">
        <v>0</v>
      </c>
      <c r="G638" s="59">
        <f t="shared" si="18"/>
        <v>968047.62600000005</v>
      </c>
      <c r="H638" s="59">
        <f t="shared" si="19"/>
        <v>0</v>
      </c>
      <c r="I638" s="60">
        <v>0</v>
      </c>
    </row>
    <row r="639" spans="1:9" x14ac:dyDescent="0.2">
      <c r="A639" s="57">
        <v>151</v>
      </c>
      <c r="B639" s="58">
        <f>PRRAS!C652</f>
        <v>638</v>
      </c>
      <c r="C639" s="58">
        <f>PRRAS!D652</f>
        <v>60510</v>
      </c>
      <c r="D639" s="58">
        <f>PRRAS!E652</f>
        <v>41756</v>
      </c>
      <c r="E639" s="58">
        <v>0</v>
      </c>
      <c r="F639" s="58">
        <v>0</v>
      </c>
      <c r="G639" s="59">
        <f t="shared" si="18"/>
        <v>91886.036000000007</v>
      </c>
      <c r="H639" s="59">
        <f t="shared" si="19"/>
        <v>0</v>
      </c>
      <c r="I639" s="60">
        <v>0</v>
      </c>
    </row>
    <row r="640" spans="1:9" x14ac:dyDescent="0.2">
      <c r="A640" s="57">
        <v>151</v>
      </c>
      <c r="B640" s="58">
        <f>PRRAS!C653</f>
        <v>639</v>
      </c>
      <c r="C640" s="58">
        <f>PRRAS!D653</f>
        <v>10256569</v>
      </c>
      <c r="D640" s="58">
        <f>PRRAS!E653</f>
        <v>12192568</v>
      </c>
      <c r="E640" s="58">
        <v>0</v>
      </c>
      <c r="F640" s="58">
        <v>0</v>
      </c>
      <c r="G640" s="59">
        <f t="shared" si="18"/>
        <v>22136049.495000001</v>
      </c>
      <c r="H640" s="59">
        <f t="shared" si="19"/>
        <v>0</v>
      </c>
      <c r="I640" s="60">
        <v>0</v>
      </c>
    </row>
    <row r="641" spans="1:9" x14ac:dyDescent="0.2">
      <c r="A641" s="57">
        <v>151</v>
      </c>
      <c r="B641" s="58">
        <f>PRRAS!C654</f>
        <v>640</v>
      </c>
      <c r="C641" s="58">
        <f>PRRAS!D654</f>
        <v>10275323</v>
      </c>
      <c r="D641" s="58">
        <f>PRRAS!E654</f>
        <v>12120466</v>
      </c>
      <c r="E641" s="58">
        <v>0</v>
      </c>
      <c r="F641" s="58">
        <v>0</v>
      </c>
      <c r="G641" s="59">
        <f t="shared" si="18"/>
        <v>22090403.199999999</v>
      </c>
      <c r="H641" s="59">
        <f t="shared" si="19"/>
        <v>0</v>
      </c>
      <c r="I641" s="60">
        <v>0</v>
      </c>
    </row>
    <row r="642" spans="1:9" x14ac:dyDescent="0.2">
      <c r="A642" s="57">
        <v>151</v>
      </c>
      <c r="B642" s="58">
        <f>PRRAS!C655</f>
        <v>641</v>
      </c>
      <c r="C642" s="58">
        <f>PRRAS!D655</f>
        <v>41756</v>
      </c>
      <c r="D642" s="58">
        <f>PRRAS!E655</f>
        <v>113858</v>
      </c>
      <c r="E642" s="58">
        <v>0</v>
      </c>
      <c r="F642" s="58">
        <v>0</v>
      </c>
      <c r="G642" s="59">
        <f t="shared" ref="G642:G705" si="20">(B642/1000)*(C642*1+D642*2)</f>
        <v>172731.552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73</v>
      </c>
      <c r="D644" s="58">
        <f>PRRAS!E657</f>
        <v>78</v>
      </c>
      <c r="E644" s="58">
        <v>0</v>
      </c>
      <c r="F644" s="58">
        <v>0</v>
      </c>
      <c r="G644" s="59">
        <f t="shared" si="20"/>
        <v>147.24700000000001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70</v>
      </c>
      <c r="D646" s="58">
        <f>PRRAS!E659</f>
        <v>73</v>
      </c>
      <c r="E646" s="58">
        <v>0</v>
      </c>
      <c r="F646" s="58">
        <v>0</v>
      </c>
      <c r="G646" s="59">
        <f t="shared" si="20"/>
        <v>139.32</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7348348</v>
      </c>
      <c r="D665" s="58">
        <f>PRRAS!E678</f>
        <v>7673885</v>
      </c>
      <c r="E665" s="58">
        <v>0</v>
      </c>
      <c r="F665" s="58">
        <v>0</v>
      </c>
      <c r="G665" s="59">
        <f t="shared" si="20"/>
        <v>15070222.352</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13000</v>
      </c>
      <c r="D667" s="58">
        <f>PRRAS!E680</f>
        <v>59220</v>
      </c>
      <c r="E667" s="58">
        <v>0</v>
      </c>
      <c r="F667" s="58">
        <v>0</v>
      </c>
      <c r="G667" s="59">
        <f t="shared" si="20"/>
        <v>87539.040000000008</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21349</v>
      </c>
      <c r="E669" s="58">
        <v>0</v>
      </c>
      <c r="F669" s="58">
        <v>0</v>
      </c>
      <c r="G669" s="59">
        <f t="shared" si="20"/>
        <v>28522.264000000003</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5559</v>
      </c>
      <c r="E672" s="58">
        <v>0</v>
      </c>
      <c r="F672" s="58">
        <v>0</v>
      </c>
      <c r="G672" s="59">
        <f t="shared" si="20"/>
        <v>7460.1780000000008</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1111483</v>
      </c>
      <c r="D685" s="58">
        <f>PRRAS!E698</f>
        <v>1023604</v>
      </c>
      <c r="E685" s="58">
        <v>0</v>
      </c>
      <c r="F685" s="58">
        <v>0</v>
      </c>
      <c r="G685" s="59">
        <f t="shared" si="20"/>
        <v>2160544.6440000003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24085</v>
      </c>
      <c r="E688" s="58">
        <v>0</v>
      </c>
      <c r="F688" s="58">
        <v>0</v>
      </c>
      <c r="G688" s="59">
        <f t="shared" si="20"/>
        <v>33092.79</v>
      </c>
      <c r="H688" s="59">
        <f t="shared" si="21"/>
        <v>0</v>
      </c>
      <c r="I688" s="60">
        <v>0</v>
      </c>
    </row>
    <row r="689" spans="1:9" x14ac:dyDescent="0.2">
      <c r="A689" s="57">
        <v>151</v>
      </c>
      <c r="B689" s="58">
        <f>PRRAS!C702</f>
        <v>688</v>
      </c>
      <c r="C689" s="58">
        <f>PRRAS!D702</f>
        <v>23397</v>
      </c>
      <c r="D689" s="58">
        <f>PRRAS!E702</f>
        <v>34297</v>
      </c>
      <c r="E689" s="58">
        <v>0</v>
      </c>
      <c r="F689" s="58">
        <v>0</v>
      </c>
      <c r="G689" s="59">
        <f t="shared" si="20"/>
        <v>63289.807999999997</v>
      </c>
      <c r="H689" s="59">
        <f t="shared" si="21"/>
        <v>0</v>
      </c>
      <c r="I689" s="60">
        <v>0</v>
      </c>
    </row>
    <row r="690" spans="1:9" x14ac:dyDescent="0.2">
      <c r="A690" s="57">
        <v>151</v>
      </c>
      <c r="B690" s="58">
        <f>PRRAS!C703</f>
        <v>689</v>
      </c>
      <c r="C690" s="58">
        <f>PRRAS!D703</f>
        <v>224192</v>
      </c>
      <c r="D690" s="58">
        <f>PRRAS!E703</f>
        <v>255408</v>
      </c>
      <c r="E690" s="58">
        <v>0</v>
      </c>
      <c r="F690" s="58">
        <v>0</v>
      </c>
      <c r="G690" s="59">
        <f t="shared" si="20"/>
        <v>506420.51199999999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5145</v>
      </c>
      <c r="D692" s="58">
        <f>PRRAS!E705</f>
        <v>1025</v>
      </c>
      <c r="E692" s="58">
        <v>0</v>
      </c>
      <c r="F692" s="58">
        <v>0</v>
      </c>
      <c r="G692" s="59">
        <f t="shared" si="20"/>
        <v>4971.7449999999999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11498</v>
      </c>
      <c r="D694" s="58">
        <f>PRRAS!E707</f>
        <v>36038</v>
      </c>
      <c r="E694" s="58">
        <v>0</v>
      </c>
      <c r="F694" s="58">
        <v>0</v>
      </c>
      <c r="G694" s="59">
        <f t="shared" si="20"/>
        <v>57916.781999999999</v>
      </c>
      <c r="H694" s="59">
        <f t="shared" si="21"/>
        <v>0</v>
      </c>
      <c r="I694" s="60">
        <v>0</v>
      </c>
    </row>
    <row r="695" spans="1:9" x14ac:dyDescent="0.2">
      <c r="A695" s="57">
        <v>151</v>
      </c>
      <c r="B695" s="58">
        <f>PRRAS!C708</f>
        <v>694</v>
      </c>
      <c r="C695" s="58">
        <f>PRRAS!D708</f>
        <v>20469</v>
      </c>
      <c r="D695" s="58">
        <f>PRRAS!E708</f>
        <v>18967</v>
      </c>
      <c r="E695" s="58">
        <v>0</v>
      </c>
      <c r="F695" s="58">
        <v>0</v>
      </c>
      <c r="G695" s="59">
        <f t="shared" si="20"/>
        <v>40531.682000000001</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46273</v>
      </c>
      <c r="D697" s="58">
        <f>PRRAS!E710</f>
        <v>53114</v>
      </c>
      <c r="E697" s="58">
        <v>0</v>
      </c>
      <c r="F697" s="58">
        <v>0</v>
      </c>
      <c r="G697" s="59">
        <f t="shared" si="20"/>
        <v>106140.696</v>
      </c>
      <c r="H697" s="59">
        <f t="shared" si="21"/>
        <v>0</v>
      </c>
      <c r="I697" s="60">
        <v>0</v>
      </c>
    </row>
    <row r="698" spans="1:9" x14ac:dyDescent="0.2">
      <c r="A698" s="57">
        <v>151</v>
      </c>
      <c r="B698" s="58">
        <f>PRRAS!C711</f>
        <v>697</v>
      </c>
      <c r="C698" s="58">
        <f>PRRAS!D711</f>
        <v>1399</v>
      </c>
      <c r="D698" s="58">
        <f>PRRAS!E711</f>
        <v>0</v>
      </c>
      <c r="E698" s="58">
        <v>0</v>
      </c>
      <c r="F698" s="58">
        <v>0</v>
      </c>
      <c r="G698" s="59">
        <f t="shared" si="20"/>
        <v>975.10299999999995</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10658</v>
      </c>
      <c r="D781" s="58">
        <f>PRRAS!E794</f>
        <v>26318</v>
      </c>
      <c r="E781" s="58">
        <v>0</v>
      </c>
      <c r="F781" s="58">
        <v>0</v>
      </c>
      <c r="G781" s="59">
        <f t="shared" si="24"/>
        <v>49369.32</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401091</v>
      </c>
      <c r="D785" s="58">
        <f>PRRAS!E798</f>
        <v>939788</v>
      </c>
      <c r="E785" s="58">
        <v>0</v>
      </c>
      <c r="F785" s="58">
        <v>0</v>
      </c>
      <c r="G785" s="59">
        <f t="shared" si="24"/>
        <v>1788042.9280000001</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43617704</v>
      </c>
      <c r="D977" s="63">
        <f>Bil!E12</f>
        <v>43116385</v>
      </c>
      <c r="E977" s="63">
        <v>0</v>
      </c>
      <c r="F977" s="63">
        <v>0</v>
      </c>
      <c r="G977" s="64">
        <f t="shared" ref="G977:G1040" si="32">B977/1000*C977+B977/500*D977</f>
        <v>129850.474</v>
      </c>
      <c r="H977" s="64">
        <f t="shared" si="31"/>
        <v>0</v>
      </c>
      <c r="I977" s="65"/>
    </row>
    <row r="978" spans="1:9" x14ac:dyDescent="0.2">
      <c r="A978" s="57">
        <v>152</v>
      </c>
      <c r="B978" s="58">
        <f>Bil!C13</f>
        <v>2</v>
      </c>
      <c r="C978" s="58">
        <f>Bil!D13</f>
        <v>42558114</v>
      </c>
      <c r="D978" s="58">
        <f>Bil!E13</f>
        <v>41737668</v>
      </c>
      <c r="E978" s="58">
        <v>0</v>
      </c>
      <c r="F978" s="58">
        <v>0</v>
      </c>
      <c r="G978" s="59">
        <f t="shared" si="32"/>
        <v>252066.9</v>
      </c>
      <c r="H978" s="59">
        <f t="shared" si="31"/>
        <v>0</v>
      </c>
      <c r="I978" s="60"/>
    </row>
    <row r="979" spans="1:9" x14ac:dyDescent="0.2">
      <c r="A979" s="57">
        <v>152</v>
      </c>
      <c r="B979" s="58">
        <f>Bil!C14</f>
        <v>3</v>
      </c>
      <c r="C979" s="58">
        <f>Bil!D14</f>
        <v>85833</v>
      </c>
      <c r="D979" s="58">
        <f>Bil!E14</f>
        <v>85833</v>
      </c>
      <c r="E979" s="58">
        <v>0</v>
      </c>
      <c r="F979" s="58">
        <v>0</v>
      </c>
      <c r="G979" s="59">
        <f t="shared" si="32"/>
        <v>772.49700000000007</v>
      </c>
      <c r="H979" s="59">
        <f t="shared" si="31"/>
        <v>0</v>
      </c>
      <c r="I979" s="60"/>
    </row>
    <row r="980" spans="1:9" x14ac:dyDescent="0.2">
      <c r="A980" s="57">
        <v>152</v>
      </c>
      <c r="B980" s="58">
        <f>Bil!C15</f>
        <v>4</v>
      </c>
      <c r="C980" s="58">
        <f>Bil!D15</f>
        <v>85833</v>
      </c>
      <c r="D980" s="58">
        <f>Bil!E15</f>
        <v>85833</v>
      </c>
      <c r="E980" s="58">
        <v>0</v>
      </c>
      <c r="F980" s="58">
        <v>0</v>
      </c>
      <c r="G980" s="59">
        <f t="shared" si="32"/>
        <v>1029.9960000000001</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42472281</v>
      </c>
      <c r="D983" s="58">
        <f>Bil!E18</f>
        <v>41651835</v>
      </c>
      <c r="E983" s="58">
        <v>0</v>
      </c>
      <c r="F983" s="58">
        <v>0</v>
      </c>
      <c r="G983" s="59">
        <f t="shared" si="32"/>
        <v>880431.65700000012</v>
      </c>
      <c r="H983" s="59">
        <f t="shared" si="31"/>
        <v>0</v>
      </c>
      <c r="I983" s="60"/>
    </row>
    <row r="984" spans="1:9" x14ac:dyDescent="0.2">
      <c r="A984" s="57">
        <v>152</v>
      </c>
      <c r="B984" s="58">
        <f>Bil!C19</f>
        <v>8</v>
      </c>
      <c r="C984" s="58">
        <f>Bil!D19</f>
        <v>41305638</v>
      </c>
      <c r="D984" s="58">
        <f>Bil!E19</f>
        <v>40768449</v>
      </c>
      <c r="E984" s="58">
        <v>0</v>
      </c>
      <c r="F984" s="58">
        <v>0</v>
      </c>
      <c r="G984" s="59">
        <f t="shared" si="32"/>
        <v>982740.28799999994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43205744</v>
      </c>
      <c r="D986" s="58">
        <f>Bil!E21</f>
        <v>43205744</v>
      </c>
      <c r="E986" s="58">
        <v>0</v>
      </c>
      <c r="F986" s="58">
        <v>0</v>
      </c>
      <c r="G986" s="59">
        <f t="shared" si="32"/>
        <v>1296172.32</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1900106</v>
      </c>
      <c r="D989" s="58">
        <f>Bil!E24</f>
        <v>2437295</v>
      </c>
      <c r="E989" s="58">
        <v>0</v>
      </c>
      <c r="F989" s="58">
        <v>0</v>
      </c>
      <c r="G989" s="59">
        <f t="shared" si="32"/>
        <v>88071.047999999995</v>
      </c>
      <c r="H989" s="59">
        <f t="shared" si="31"/>
        <v>0</v>
      </c>
      <c r="I989" s="60"/>
    </row>
    <row r="990" spans="1:9" x14ac:dyDescent="0.2">
      <c r="A990" s="57">
        <v>152</v>
      </c>
      <c r="B990" s="58">
        <f>Bil!C25</f>
        <v>14</v>
      </c>
      <c r="C990" s="58">
        <f>Bil!D25</f>
        <v>1010243</v>
      </c>
      <c r="D990" s="58">
        <f>Bil!E25</f>
        <v>719775</v>
      </c>
      <c r="E990" s="58">
        <v>0</v>
      </c>
      <c r="F990" s="58">
        <v>0</v>
      </c>
      <c r="G990" s="59">
        <f t="shared" si="32"/>
        <v>34297.101999999999</v>
      </c>
      <c r="H990" s="59">
        <f t="shared" si="31"/>
        <v>0</v>
      </c>
      <c r="I990" s="60"/>
    </row>
    <row r="991" spans="1:9" x14ac:dyDescent="0.2">
      <c r="A991" s="57">
        <v>152</v>
      </c>
      <c r="B991" s="58">
        <f>Bil!C26</f>
        <v>15</v>
      </c>
      <c r="C991" s="58">
        <f>Bil!D26</f>
        <v>2764023</v>
      </c>
      <c r="D991" s="58">
        <f>Bil!E26</f>
        <v>2852738</v>
      </c>
      <c r="E991" s="58">
        <v>0</v>
      </c>
      <c r="F991" s="58">
        <v>0</v>
      </c>
      <c r="G991" s="59">
        <f t="shared" si="32"/>
        <v>127042.485</v>
      </c>
      <c r="H991" s="59">
        <f t="shared" si="31"/>
        <v>0</v>
      </c>
      <c r="I991" s="60"/>
    </row>
    <row r="992" spans="1:9" x14ac:dyDescent="0.2">
      <c r="A992" s="57">
        <v>152</v>
      </c>
      <c r="B992" s="58">
        <f>Bil!C27</f>
        <v>16</v>
      </c>
      <c r="C992" s="58">
        <f>Bil!D27</f>
        <v>244067</v>
      </c>
      <c r="D992" s="58">
        <f>Bil!E27</f>
        <v>244067</v>
      </c>
      <c r="E992" s="58">
        <v>0</v>
      </c>
      <c r="F992" s="58">
        <v>0</v>
      </c>
      <c r="G992" s="59">
        <f t="shared" si="32"/>
        <v>11715.216</v>
      </c>
      <c r="H992" s="59">
        <f t="shared" si="31"/>
        <v>0</v>
      </c>
      <c r="I992" s="60"/>
    </row>
    <row r="993" spans="1:9" x14ac:dyDescent="0.2">
      <c r="A993" s="57">
        <v>152</v>
      </c>
      <c r="B993" s="58">
        <f>Bil!C28</f>
        <v>17</v>
      </c>
      <c r="C993" s="58">
        <f>Bil!D28</f>
        <v>229085</v>
      </c>
      <c r="D993" s="58">
        <f>Bil!E28</f>
        <v>270084</v>
      </c>
      <c r="E993" s="58">
        <v>0</v>
      </c>
      <c r="F993" s="58">
        <v>0</v>
      </c>
      <c r="G993" s="59">
        <f t="shared" si="32"/>
        <v>13077.300999999999</v>
      </c>
      <c r="H993" s="59">
        <f t="shared" si="31"/>
        <v>0</v>
      </c>
      <c r="I993" s="60"/>
    </row>
    <row r="994" spans="1:9" x14ac:dyDescent="0.2">
      <c r="A994" s="57">
        <v>152</v>
      </c>
      <c r="B994" s="58">
        <f>Bil!C29</f>
        <v>18</v>
      </c>
      <c r="C994" s="58">
        <f>Bil!D29</f>
        <v>77915</v>
      </c>
      <c r="D994" s="58">
        <f>Bil!E29</f>
        <v>77915</v>
      </c>
      <c r="E994" s="58">
        <v>0</v>
      </c>
      <c r="F994" s="58">
        <v>0</v>
      </c>
      <c r="G994" s="59">
        <f t="shared" si="32"/>
        <v>4207.41</v>
      </c>
      <c r="H994" s="59">
        <f t="shared" si="31"/>
        <v>0</v>
      </c>
      <c r="I994" s="60"/>
    </row>
    <row r="995" spans="1:9" x14ac:dyDescent="0.2">
      <c r="A995" s="57">
        <v>152</v>
      </c>
      <c r="B995" s="58">
        <f>Bil!C30</f>
        <v>19</v>
      </c>
      <c r="C995" s="58">
        <f>Bil!D30</f>
        <v>24216</v>
      </c>
      <c r="D995" s="58">
        <f>Bil!E30</f>
        <v>24216</v>
      </c>
      <c r="E995" s="58">
        <v>0</v>
      </c>
      <c r="F995" s="58">
        <v>0</v>
      </c>
      <c r="G995" s="59">
        <f t="shared" si="32"/>
        <v>1380.3119999999999</v>
      </c>
      <c r="H995" s="59">
        <f t="shared" si="31"/>
        <v>0</v>
      </c>
      <c r="I995" s="60"/>
    </row>
    <row r="996" spans="1:9" x14ac:dyDescent="0.2">
      <c r="A996" s="57">
        <v>152</v>
      </c>
      <c r="B996" s="58">
        <f>Bil!C31</f>
        <v>20</v>
      </c>
      <c r="C996" s="58">
        <f>Bil!D31</f>
        <v>515043</v>
      </c>
      <c r="D996" s="58">
        <f>Bil!E31</f>
        <v>525905</v>
      </c>
      <c r="E996" s="58">
        <v>0</v>
      </c>
      <c r="F996" s="58">
        <v>0</v>
      </c>
      <c r="G996" s="59">
        <f t="shared" si="32"/>
        <v>31337.06</v>
      </c>
      <c r="H996" s="59">
        <f t="shared" si="31"/>
        <v>0</v>
      </c>
      <c r="I996" s="60"/>
    </row>
    <row r="997" spans="1:9" x14ac:dyDescent="0.2">
      <c r="A997" s="57">
        <v>152</v>
      </c>
      <c r="B997" s="58">
        <f>Bil!C32</f>
        <v>21</v>
      </c>
      <c r="C997" s="58">
        <f>Bil!D32</f>
        <v>1019975</v>
      </c>
      <c r="D997" s="58">
        <f>Bil!E32</f>
        <v>1023575</v>
      </c>
      <c r="E997" s="58">
        <v>0</v>
      </c>
      <c r="F997" s="58">
        <v>0</v>
      </c>
      <c r="G997" s="59">
        <f t="shared" si="32"/>
        <v>64409.625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3864081</v>
      </c>
      <c r="D999" s="58">
        <f>Bil!E34</f>
        <v>4298725</v>
      </c>
      <c r="E999" s="58">
        <v>0</v>
      </c>
      <c r="F999" s="58">
        <v>0</v>
      </c>
      <c r="G999" s="59">
        <f t="shared" si="32"/>
        <v>286615.21299999999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156400</v>
      </c>
      <c r="D1006" s="58">
        <f>Bil!E41</f>
        <v>163611</v>
      </c>
      <c r="E1006" s="58">
        <v>0</v>
      </c>
      <c r="F1006" s="58">
        <v>0</v>
      </c>
      <c r="G1006" s="59">
        <f t="shared" si="32"/>
        <v>14508.66</v>
      </c>
      <c r="H1006" s="59">
        <f t="shared" si="31"/>
        <v>0</v>
      </c>
      <c r="I1006" s="60"/>
    </row>
    <row r="1007" spans="1:9" x14ac:dyDescent="0.2">
      <c r="A1007" s="57">
        <v>152</v>
      </c>
      <c r="B1007" s="58">
        <f>Bil!C42</f>
        <v>31</v>
      </c>
      <c r="C1007" s="58">
        <f>Bil!D42</f>
        <v>182559</v>
      </c>
      <c r="D1007" s="58">
        <f>Bil!E42</f>
        <v>196556</v>
      </c>
      <c r="E1007" s="58">
        <v>0</v>
      </c>
      <c r="F1007" s="58">
        <v>0</v>
      </c>
      <c r="G1007" s="59">
        <f t="shared" si="32"/>
        <v>17845.800999999999</v>
      </c>
      <c r="H1007" s="59">
        <f t="shared" si="31"/>
        <v>0</v>
      </c>
      <c r="I1007" s="60"/>
    </row>
    <row r="1008" spans="1:9" x14ac:dyDescent="0.2">
      <c r="A1008" s="57">
        <v>152</v>
      </c>
      <c r="B1008" s="58">
        <f>Bil!C43</f>
        <v>32</v>
      </c>
      <c r="C1008" s="58">
        <f>Bil!D43</f>
        <v>2196</v>
      </c>
      <c r="D1008" s="58">
        <f>Bil!E43</f>
        <v>2196</v>
      </c>
      <c r="E1008" s="58">
        <v>0</v>
      </c>
      <c r="F1008" s="58">
        <v>0</v>
      </c>
      <c r="G1008" s="59">
        <f t="shared" si="32"/>
        <v>210.81600000000003</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28355</v>
      </c>
      <c r="D1011" s="58">
        <f>Bil!E46</f>
        <v>35141</v>
      </c>
      <c r="E1011" s="58">
        <v>0</v>
      </c>
      <c r="F1011" s="58">
        <v>0</v>
      </c>
      <c r="G1011" s="59">
        <f t="shared" si="32"/>
        <v>3452.2950000000005</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8732</v>
      </c>
      <c r="D1018" s="58">
        <f>Bil!E53</f>
        <v>8732</v>
      </c>
      <c r="E1018" s="58">
        <v>0</v>
      </c>
      <c r="F1018" s="58">
        <v>0</v>
      </c>
      <c r="G1018" s="59">
        <f t="shared" si="32"/>
        <v>1100.232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8732</v>
      </c>
      <c r="D1021" s="58">
        <f>Bil!E56</f>
        <v>8732</v>
      </c>
      <c r="E1021" s="58">
        <v>0</v>
      </c>
      <c r="F1021" s="58">
        <v>0</v>
      </c>
      <c r="G1021" s="59">
        <f t="shared" si="32"/>
        <v>1178.82</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398552</v>
      </c>
      <c r="D1025" s="58">
        <f>Bil!E60</f>
        <v>418277</v>
      </c>
      <c r="E1025" s="58">
        <v>0</v>
      </c>
      <c r="F1025" s="58">
        <v>0</v>
      </c>
      <c r="G1025" s="59">
        <f t="shared" si="32"/>
        <v>60520.194000000003</v>
      </c>
      <c r="H1025" s="59">
        <f t="shared" si="31"/>
        <v>0</v>
      </c>
      <c r="I1025" s="60"/>
    </row>
    <row r="1026" spans="1:9" x14ac:dyDescent="0.2">
      <c r="A1026" s="57">
        <v>152</v>
      </c>
      <c r="B1026" s="58">
        <f>Bil!C61</f>
        <v>50</v>
      </c>
      <c r="C1026" s="58">
        <f>Bil!D61</f>
        <v>398552</v>
      </c>
      <c r="D1026" s="58">
        <f>Bil!E61</f>
        <v>418277</v>
      </c>
      <c r="E1026" s="58">
        <v>0</v>
      </c>
      <c r="F1026" s="58">
        <v>0</v>
      </c>
      <c r="G1026" s="59">
        <f t="shared" si="32"/>
        <v>61755.3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1059590</v>
      </c>
      <c r="D1039" s="58">
        <f>Bil!E74</f>
        <v>1378717</v>
      </c>
      <c r="E1039" s="58">
        <v>0</v>
      </c>
      <c r="F1039" s="58">
        <v>0</v>
      </c>
      <c r="G1039" s="59">
        <f t="shared" si="32"/>
        <v>240472.51199999999</v>
      </c>
      <c r="H1039" s="59">
        <f t="shared" si="33"/>
        <v>0</v>
      </c>
      <c r="I1039" s="60"/>
    </row>
    <row r="1040" spans="1:9" x14ac:dyDescent="0.2">
      <c r="A1040" s="57">
        <v>152</v>
      </c>
      <c r="B1040" s="58">
        <f>Bil!C75</f>
        <v>64</v>
      </c>
      <c r="C1040" s="58">
        <f>Bil!D75</f>
        <v>41756</v>
      </c>
      <c r="D1040" s="58">
        <f>Bil!E75</f>
        <v>113858</v>
      </c>
      <c r="E1040" s="58">
        <v>0</v>
      </c>
      <c r="F1040" s="58">
        <v>0</v>
      </c>
      <c r="G1040" s="59">
        <f t="shared" si="32"/>
        <v>17246.207999999999</v>
      </c>
      <c r="H1040" s="59">
        <f t="shared" si="33"/>
        <v>0</v>
      </c>
      <c r="I1040" s="60"/>
    </row>
    <row r="1041" spans="1:9" x14ac:dyDescent="0.2">
      <c r="A1041" s="57">
        <v>152</v>
      </c>
      <c r="B1041" s="58">
        <f>Bil!C76</f>
        <v>65</v>
      </c>
      <c r="C1041" s="58">
        <f>Bil!D76</f>
        <v>36078</v>
      </c>
      <c r="D1041" s="58">
        <f>Bil!E76</f>
        <v>112288</v>
      </c>
      <c r="E1041" s="58">
        <v>0</v>
      </c>
      <c r="F1041" s="58">
        <v>0</v>
      </c>
      <c r="G1041" s="59">
        <f t="shared" ref="G1041:G1104" si="34">B1041/1000*C1041+B1041/500*D1041</f>
        <v>16942.510000000002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36078</v>
      </c>
      <c r="D1043" s="58">
        <f>Bil!E78</f>
        <v>112288</v>
      </c>
      <c r="E1043" s="58">
        <v>0</v>
      </c>
      <c r="F1043" s="58">
        <v>0</v>
      </c>
      <c r="G1043" s="59">
        <f t="shared" si="34"/>
        <v>17463.817999999999</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5678</v>
      </c>
      <c r="D1047" s="58">
        <f>Bil!E82</f>
        <v>1570</v>
      </c>
      <c r="E1047" s="58">
        <v>0</v>
      </c>
      <c r="F1047" s="58">
        <v>0</v>
      </c>
      <c r="G1047" s="59">
        <f t="shared" si="34"/>
        <v>626.07799999999997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152889</v>
      </c>
      <c r="D1049" s="58">
        <f>Bil!E84</f>
        <v>260335</v>
      </c>
      <c r="E1049" s="58">
        <v>0</v>
      </c>
      <c r="F1049" s="58">
        <v>0</v>
      </c>
      <c r="G1049" s="59">
        <f t="shared" si="34"/>
        <v>49169.806999999993</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9319</v>
      </c>
      <c r="E1054" s="58">
        <v>0</v>
      </c>
      <c r="F1054" s="58">
        <v>0</v>
      </c>
      <c r="G1054" s="59">
        <f t="shared" si="34"/>
        <v>1453.7639999999999</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152889</v>
      </c>
      <c r="D1056" s="58">
        <f>Bil!E91</f>
        <v>251016</v>
      </c>
      <c r="E1056" s="58">
        <v>0</v>
      </c>
      <c r="F1056" s="58">
        <v>0</v>
      </c>
      <c r="G1056" s="59">
        <f t="shared" si="34"/>
        <v>52393.68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149825</v>
      </c>
      <c r="D1116" s="58">
        <f>Bil!E151</f>
        <v>245050</v>
      </c>
      <c r="E1116" s="58">
        <v>0</v>
      </c>
      <c r="F1116" s="58">
        <v>0</v>
      </c>
      <c r="G1116" s="59">
        <f t="shared" si="36"/>
        <v>89589.5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13085</v>
      </c>
      <c r="D1119" s="58">
        <f>Bil!E154</f>
        <v>12564</v>
      </c>
      <c r="E1119" s="58">
        <v>0</v>
      </c>
      <c r="F1119" s="58">
        <v>0</v>
      </c>
      <c r="G1119" s="59">
        <f t="shared" si="36"/>
        <v>5464.4589999999989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2131</v>
      </c>
      <c r="D1125" s="58">
        <f>Bil!E160</f>
        <v>2512</v>
      </c>
      <c r="E1125" s="58">
        <v>0</v>
      </c>
      <c r="F1125" s="58">
        <v>0</v>
      </c>
      <c r="G1125" s="59">
        <f t="shared" si="36"/>
        <v>1066.095</v>
      </c>
      <c r="H1125" s="59">
        <f t="shared" si="35"/>
        <v>0</v>
      </c>
      <c r="I1125" s="60"/>
    </row>
    <row r="1126" spans="1:9" x14ac:dyDescent="0.2">
      <c r="A1126" s="57">
        <v>152</v>
      </c>
      <c r="B1126" s="58">
        <f>Bil!C161</f>
        <v>150</v>
      </c>
      <c r="C1126" s="58">
        <f>Bil!D161</f>
        <v>10954</v>
      </c>
      <c r="D1126" s="58">
        <f>Bil!E161</f>
        <v>10052</v>
      </c>
      <c r="E1126" s="58">
        <v>0</v>
      </c>
      <c r="F1126" s="58">
        <v>0</v>
      </c>
      <c r="G1126" s="59">
        <f t="shared" si="36"/>
        <v>4658.7</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76877</v>
      </c>
      <c r="D1128" s="58">
        <f>Bil!E163</f>
        <v>160655</v>
      </c>
      <c r="E1128" s="58">
        <v>0</v>
      </c>
      <c r="F1128" s="58">
        <v>0</v>
      </c>
      <c r="G1128" s="59">
        <f t="shared" si="36"/>
        <v>60524.423999999999</v>
      </c>
      <c r="H1128" s="59">
        <f t="shared" si="35"/>
        <v>0</v>
      </c>
      <c r="I1128" s="60"/>
    </row>
    <row r="1129" spans="1:9" x14ac:dyDescent="0.2">
      <c r="A1129" s="57">
        <v>152</v>
      </c>
      <c r="B1129" s="58">
        <f>Bil!C164</f>
        <v>153</v>
      </c>
      <c r="C1129" s="58">
        <f>Bil!D164</f>
        <v>32520</v>
      </c>
      <c r="D1129" s="58">
        <f>Bil!E164</f>
        <v>61645</v>
      </c>
      <c r="E1129" s="58">
        <v>0</v>
      </c>
      <c r="F1129" s="58">
        <v>0</v>
      </c>
      <c r="G1129" s="59">
        <f t="shared" si="36"/>
        <v>23838.93</v>
      </c>
      <c r="H1129" s="59">
        <f t="shared" si="35"/>
        <v>0</v>
      </c>
      <c r="I1129" s="60"/>
    </row>
    <row r="1130" spans="1:9" x14ac:dyDescent="0.2">
      <c r="A1130" s="57">
        <v>152</v>
      </c>
      <c r="B1130" s="58">
        <f>Bil!C165</f>
        <v>154</v>
      </c>
      <c r="C1130" s="58">
        <f>Bil!D165</f>
        <v>27343</v>
      </c>
      <c r="D1130" s="58">
        <f>Bil!E165</f>
        <v>10186</v>
      </c>
      <c r="E1130" s="58">
        <v>0</v>
      </c>
      <c r="F1130" s="58">
        <v>0</v>
      </c>
      <c r="G1130" s="59">
        <f t="shared" si="36"/>
        <v>7348.1100000000006</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715120</v>
      </c>
      <c r="D1134" s="58">
        <f>Bil!E169</f>
        <v>759474</v>
      </c>
      <c r="E1134" s="58">
        <v>0</v>
      </c>
      <c r="F1134" s="58">
        <v>0</v>
      </c>
      <c r="G1134" s="59">
        <f t="shared" si="36"/>
        <v>352982.74400000001</v>
      </c>
      <c r="H1134" s="59">
        <f t="shared" si="35"/>
        <v>0</v>
      </c>
      <c r="I1134" s="60"/>
    </row>
    <row r="1135" spans="1:9" x14ac:dyDescent="0.2">
      <c r="A1135" s="57">
        <v>152</v>
      </c>
      <c r="B1135" s="58">
        <f>Bil!C170</f>
        <v>159</v>
      </c>
      <c r="C1135" s="58">
        <f>Bil!D170</f>
        <v>750</v>
      </c>
      <c r="D1135" s="58">
        <f>Bil!E170</f>
        <v>0</v>
      </c>
      <c r="E1135" s="58">
        <v>0</v>
      </c>
      <c r="F1135" s="58">
        <v>0</v>
      </c>
      <c r="G1135" s="59">
        <f t="shared" si="36"/>
        <v>119.25</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714370</v>
      </c>
      <c r="D1137" s="58">
        <f>Bil!E172</f>
        <v>759474</v>
      </c>
      <c r="E1137" s="58">
        <v>0</v>
      </c>
      <c r="F1137" s="58">
        <v>0</v>
      </c>
      <c r="G1137" s="59">
        <f t="shared" si="36"/>
        <v>359564.19799999997</v>
      </c>
      <c r="H1137" s="59">
        <f t="shared" si="35"/>
        <v>0</v>
      </c>
      <c r="I1137" s="60"/>
    </row>
    <row r="1138" spans="1:9" x14ac:dyDescent="0.2">
      <c r="A1138" s="57">
        <v>152</v>
      </c>
      <c r="B1138" s="58">
        <f>Bil!C173</f>
        <v>162</v>
      </c>
      <c r="C1138" s="58">
        <f>Bil!D173</f>
        <v>43617704</v>
      </c>
      <c r="D1138" s="58">
        <f>Bil!E173</f>
        <v>43116385</v>
      </c>
      <c r="E1138" s="58">
        <v>0</v>
      </c>
      <c r="F1138" s="58">
        <v>0</v>
      </c>
      <c r="G1138" s="59">
        <f t="shared" si="36"/>
        <v>21035776.788000003</v>
      </c>
      <c r="H1138" s="59">
        <f t="shared" si="35"/>
        <v>0</v>
      </c>
      <c r="I1138" s="60"/>
    </row>
    <row r="1139" spans="1:9" x14ac:dyDescent="0.2">
      <c r="A1139" s="57">
        <v>152</v>
      </c>
      <c r="B1139" s="58">
        <f>Bil!C174</f>
        <v>163</v>
      </c>
      <c r="C1139" s="58">
        <f>Bil!D174</f>
        <v>957086</v>
      </c>
      <c r="D1139" s="58">
        <f>Bil!E174</f>
        <v>1165379</v>
      </c>
      <c r="E1139" s="58">
        <v>0</v>
      </c>
      <c r="F1139" s="58">
        <v>0</v>
      </c>
      <c r="G1139" s="59">
        <f t="shared" si="36"/>
        <v>535918.57200000004</v>
      </c>
      <c r="H1139" s="59">
        <f t="shared" si="35"/>
        <v>0</v>
      </c>
      <c r="I1139" s="60"/>
    </row>
    <row r="1140" spans="1:9" x14ac:dyDescent="0.2">
      <c r="A1140" s="57">
        <v>152</v>
      </c>
      <c r="B1140" s="58">
        <f>Bil!C175</f>
        <v>164</v>
      </c>
      <c r="C1140" s="58">
        <f>Bil!D175</f>
        <v>957026</v>
      </c>
      <c r="D1140" s="58">
        <f>Bil!E175</f>
        <v>1165379</v>
      </c>
      <c r="E1140" s="58">
        <v>0</v>
      </c>
      <c r="F1140" s="58">
        <v>0</v>
      </c>
      <c r="G1140" s="59">
        <f t="shared" si="36"/>
        <v>539196.576</v>
      </c>
      <c r="H1140" s="59">
        <f t="shared" si="35"/>
        <v>0</v>
      </c>
      <c r="I1140" s="60"/>
    </row>
    <row r="1141" spans="1:9" x14ac:dyDescent="0.2">
      <c r="A1141" s="57">
        <v>152</v>
      </c>
      <c r="B1141" s="58">
        <f>Bil!C176</f>
        <v>165</v>
      </c>
      <c r="C1141" s="58">
        <f>Bil!D176</f>
        <v>689466</v>
      </c>
      <c r="D1141" s="58">
        <f>Bil!E176</f>
        <v>738904</v>
      </c>
      <c r="E1141" s="58">
        <v>0</v>
      </c>
      <c r="F1141" s="58">
        <v>0</v>
      </c>
      <c r="G1141" s="59">
        <f t="shared" si="36"/>
        <v>357600.21</v>
      </c>
      <c r="H1141" s="59">
        <f t="shared" si="35"/>
        <v>0</v>
      </c>
      <c r="I1141" s="60"/>
    </row>
    <row r="1142" spans="1:9" x14ac:dyDescent="0.2">
      <c r="A1142" s="57">
        <v>152</v>
      </c>
      <c r="B1142" s="58">
        <f>Bil!C177</f>
        <v>166</v>
      </c>
      <c r="C1142" s="58">
        <f>Bil!D177</f>
        <v>120859</v>
      </c>
      <c r="D1142" s="58">
        <f>Bil!E177</f>
        <v>114792</v>
      </c>
      <c r="E1142" s="58">
        <v>0</v>
      </c>
      <c r="F1142" s="58">
        <v>0</v>
      </c>
      <c r="G1142" s="59">
        <f t="shared" si="36"/>
        <v>58173.538</v>
      </c>
      <c r="H1142" s="59">
        <f t="shared" si="35"/>
        <v>0</v>
      </c>
      <c r="I1142" s="60"/>
    </row>
    <row r="1143" spans="1:9" x14ac:dyDescent="0.2">
      <c r="A1143" s="57">
        <v>152</v>
      </c>
      <c r="B1143" s="58">
        <f>Bil!C178</f>
        <v>167</v>
      </c>
      <c r="C1143" s="58">
        <f>Bil!D178</f>
        <v>879</v>
      </c>
      <c r="D1143" s="58">
        <f>Bil!E178</f>
        <v>1373</v>
      </c>
      <c r="E1143" s="58">
        <v>0</v>
      </c>
      <c r="F1143" s="58">
        <v>0</v>
      </c>
      <c r="G1143" s="59">
        <f t="shared" si="36"/>
        <v>605.375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879</v>
      </c>
      <c r="D1146" s="58">
        <f>Bil!E181</f>
        <v>1373</v>
      </c>
      <c r="E1146" s="58">
        <v>0</v>
      </c>
      <c r="F1146" s="58">
        <v>0</v>
      </c>
      <c r="G1146" s="59">
        <f t="shared" si="36"/>
        <v>616.25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145822</v>
      </c>
      <c r="D1150" s="58">
        <f>Bil!E185</f>
        <v>310310</v>
      </c>
      <c r="E1150" s="58">
        <v>0</v>
      </c>
      <c r="F1150" s="58">
        <v>0</v>
      </c>
      <c r="G1150" s="59">
        <f t="shared" si="36"/>
        <v>133360.908</v>
      </c>
      <c r="H1150" s="59">
        <f t="shared" si="35"/>
        <v>0</v>
      </c>
      <c r="I1150" s="60"/>
    </row>
    <row r="1151" spans="1:9" x14ac:dyDescent="0.2">
      <c r="A1151" s="57">
        <v>152</v>
      </c>
      <c r="B1151" s="58">
        <f>Bil!C186</f>
        <v>175</v>
      </c>
      <c r="C1151" s="58">
        <f>Bil!D186</f>
        <v>60</v>
      </c>
      <c r="D1151" s="58">
        <f>Bil!E186</f>
        <v>0</v>
      </c>
      <c r="E1151" s="58">
        <v>0</v>
      </c>
      <c r="F1151" s="58">
        <v>0</v>
      </c>
      <c r="G1151" s="59">
        <f t="shared" si="36"/>
        <v>10.5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42660618</v>
      </c>
      <c r="D1199" s="58">
        <f>Bil!E234</f>
        <v>41951006</v>
      </c>
      <c r="E1199" s="58">
        <v>0</v>
      </c>
      <c r="F1199" s="58">
        <v>0</v>
      </c>
      <c r="G1199" s="59">
        <f t="shared" si="38"/>
        <v>28223466.489999998</v>
      </c>
      <c r="H1199" s="59">
        <f t="shared" si="37"/>
        <v>0</v>
      </c>
      <c r="I1199" s="60"/>
    </row>
    <row r="1200" spans="1:9" x14ac:dyDescent="0.2">
      <c r="A1200" s="57">
        <v>152</v>
      </c>
      <c r="B1200" s="58">
        <f>Bil!C235</f>
        <v>224</v>
      </c>
      <c r="C1200" s="58">
        <f>Bil!D235</f>
        <v>42569866</v>
      </c>
      <c r="D1200" s="58">
        <f>Bil!E235</f>
        <v>41749419</v>
      </c>
      <c r="E1200" s="58">
        <v>0</v>
      </c>
      <c r="F1200" s="58">
        <v>0</v>
      </c>
      <c r="G1200" s="59">
        <f t="shared" si="38"/>
        <v>28239389.696000002</v>
      </c>
      <c r="H1200" s="59">
        <f t="shared" si="37"/>
        <v>0</v>
      </c>
      <c r="I1200" s="60"/>
    </row>
    <row r="1201" spans="1:9" x14ac:dyDescent="0.2">
      <c r="A1201" s="57">
        <v>152</v>
      </c>
      <c r="B1201" s="58">
        <f>Bil!C236</f>
        <v>225</v>
      </c>
      <c r="C1201" s="58">
        <f>Bil!D236</f>
        <v>42569866</v>
      </c>
      <c r="D1201" s="58">
        <f>Bil!E236</f>
        <v>41749419</v>
      </c>
      <c r="E1201" s="58">
        <v>0</v>
      </c>
      <c r="F1201" s="58">
        <v>0</v>
      </c>
      <c r="G1201" s="59">
        <f t="shared" si="38"/>
        <v>28365458.399999999</v>
      </c>
      <c r="H1201" s="59">
        <f t="shared" si="37"/>
        <v>0</v>
      </c>
      <c r="I1201" s="60"/>
    </row>
    <row r="1202" spans="1:9" x14ac:dyDescent="0.2">
      <c r="A1202" s="57">
        <v>152</v>
      </c>
      <c r="B1202" s="58">
        <f>Bil!C237</f>
        <v>226</v>
      </c>
      <c r="C1202" s="58">
        <f>Bil!D237</f>
        <v>42569866</v>
      </c>
      <c r="D1202" s="58">
        <f>Bil!E237</f>
        <v>41749419</v>
      </c>
      <c r="E1202" s="58">
        <v>0</v>
      </c>
      <c r="F1202" s="58">
        <v>0</v>
      </c>
      <c r="G1202" s="59">
        <f t="shared" si="38"/>
        <v>28491527.104000002</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516265</v>
      </c>
      <c r="D1208" s="58">
        <f>Bil!E243</f>
        <v>615235</v>
      </c>
      <c r="E1208" s="58">
        <v>0</v>
      </c>
      <c r="F1208" s="58">
        <v>0</v>
      </c>
      <c r="G1208" s="59">
        <f t="shared" si="38"/>
        <v>405242.52</v>
      </c>
      <c r="H1208" s="59">
        <f t="shared" si="37"/>
        <v>0</v>
      </c>
      <c r="I1208" s="60"/>
    </row>
    <row r="1209" spans="1:9" x14ac:dyDescent="0.2">
      <c r="A1209" s="57">
        <v>152</v>
      </c>
      <c r="B1209" s="58">
        <f>Bil!C244</f>
        <v>233</v>
      </c>
      <c r="C1209" s="58">
        <f>Bil!D244</f>
        <v>516265</v>
      </c>
      <c r="D1209" s="58">
        <f>Bil!E244</f>
        <v>615235</v>
      </c>
      <c r="E1209" s="58">
        <v>0</v>
      </c>
      <c r="F1209" s="58">
        <v>0</v>
      </c>
      <c r="G1209" s="59">
        <f t="shared" si="38"/>
        <v>406989.255</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575668</v>
      </c>
      <c r="D1212" s="58">
        <f>Bil!E247</f>
        <v>658698</v>
      </c>
      <c r="E1212" s="58">
        <v>0</v>
      </c>
      <c r="F1212" s="58">
        <v>0</v>
      </c>
      <c r="G1212" s="59">
        <f t="shared" si="38"/>
        <v>446763.10399999999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575668</v>
      </c>
      <c r="D1214" s="58">
        <f>Bil!E249</f>
        <v>658698</v>
      </c>
      <c r="E1214" s="58">
        <v>0</v>
      </c>
      <c r="F1214" s="58">
        <v>0</v>
      </c>
      <c r="G1214" s="59">
        <f t="shared" si="38"/>
        <v>450549.23199999996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150155</v>
      </c>
      <c r="D1216" s="58">
        <f>Bil!E251</f>
        <v>245050</v>
      </c>
      <c r="E1216" s="58">
        <v>0</v>
      </c>
      <c r="F1216" s="58">
        <v>0</v>
      </c>
      <c r="G1216" s="59">
        <f t="shared" si="38"/>
        <v>153661.20000000001</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35580</v>
      </c>
      <c r="D1224" s="58">
        <f>Bil!E260</f>
        <v>129807</v>
      </c>
      <c r="E1224" s="58">
        <v>0</v>
      </c>
      <c r="F1224" s="58">
        <v>0</v>
      </c>
      <c r="G1224" s="59">
        <f t="shared" si="38"/>
        <v>73208.111999999994</v>
      </c>
      <c r="H1224" s="59">
        <f t="shared" si="39"/>
        <v>0</v>
      </c>
      <c r="I1224" s="60"/>
    </row>
    <row r="1225" spans="1:9" x14ac:dyDescent="0.2">
      <c r="A1225" s="57">
        <v>152</v>
      </c>
      <c r="B1225" s="58">
        <f>Bil!C261</f>
        <v>249</v>
      </c>
      <c r="C1225" s="58">
        <f>Bil!D261</f>
        <v>114245</v>
      </c>
      <c r="D1225" s="58">
        <f>Bil!E261</f>
        <v>115243</v>
      </c>
      <c r="E1225" s="58">
        <v>0</v>
      </c>
      <c r="F1225" s="58">
        <v>0</v>
      </c>
      <c r="G1225" s="59">
        <f t="shared" si="38"/>
        <v>85838.019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4436</v>
      </c>
      <c r="D1251" s="58">
        <f>Bil!E287</f>
        <v>5946</v>
      </c>
      <c r="E1251" s="58">
        <v>0</v>
      </c>
      <c r="F1251" s="58">
        <v>0</v>
      </c>
      <c r="G1251" s="59">
        <f t="shared" si="40"/>
        <v>4490.2000000000007</v>
      </c>
      <c r="H1251" s="59">
        <f t="shared" si="39"/>
        <v>0</v>
      </c>
      <c r="I1251" s="60"/>
    </row>
    <row r="1252" spans="1:9" x14ac:dyDescent="0.2">
      <c r="A1252" s="57">
        <v>152</v>
      </c>
      <c r="B1252" s="58">
        <f>Bil!C288</f>
        <v>276</v>
      </c>
      <c r="C1252" s="58">
        <f>Bil!D288</f>
        <v>952590</v>
      </c>
      <c r="D1252" s="58">
        <f>Bil!E288</f>
        <v>1159433</v>
      </c>
      <c r="E1252" s="58">
        <v>0</v>
      </c>
      <c r="F1252" s="58">
        <v>0</v>
      </c>
      <c r="G1252" s="59">
        <f t="shared" si="40"/>
        <v>902921.85600000015</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60</v>
      </c>
      <c r="D1254" s="58">
        <f>Bil!E290</f>
        <v>0</v>
      </c>
      <c r="E1254" s="58">
        <v>0</v>
      </c>
      <c r="F1254" s="58">
        <v>0</v>
      </c>
      <c r="G1254" s="59">
        <f t="shared" si="40"/>
        <v>16.68</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81906</v>
      </c>
      <c r="E1265" s="58">
        <v>0</v>
      </c>
      <c r="F1265" s="58">
        <v>0</v>
      </c>
      <c r="G1265" s="59">
        <f t="shared" si="40"/>
        <v>47341.667999999998</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10697252</v>
      </c>
      <c r="D1396" s="58">
        <f>RasF!E121</f>
        <v>11909857</v>
      </c>
      <c r="E1396" s="58">
        <v>0</v>
      </c>
      <c r="F1396" s="58">
        <v>0</v>
      </c>
      <c r="G1396" s="59">
        <f t="shared" si="44"/>
        <v>3796866.26</v>
      </c>
      <c r="H1396" s="59">
        <f t="shared" si="43"/>
        <v>0</v>
      </c>
      <c r="I1396" s="60"/>
    </row>
    <row r="1397" spans="1:9" x14ac:dyDescent="0.2">
      <c r="A1397" s="57">
        <v>154</v>
      </c>
      <c r="B1397" s="58">
        <f>RasF!C122</f>
        <v>111</v>
      </c>
      <c r="C1397" s="58">
        <f>RasF!D122</f>
        <v>10109391</v>
      </c>
      <c r="D1397" s="58">
        <f>RasF!E122</f>
        <v>11373166</v>
      </c>
      <c r="E1397" s="58">
        <v>0</v>
      </c>
      <c r="F1397" s="58">
        <v>0</v>
      </c>
      <c r="G1397" s="59">
        <f t="shared" si="44"/>
        <v>3646985.253</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10109391</v>
      </c>
      <c r="D1399" s="58">
        <f>RasF!E124</f>
        <v>11373166</v>
      </c>
      <c r="E1399" s="58">
        <v>0</v>
      </c>
      <c r="F1399" s="58">
        <v>0</v>
      </c>
      <c r="G1399" s="59">
        <f t="shared" si="44"/>
        <v>3712696.699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587861</v>
      </c>
      <c r="D1408" s="58">
        <f>RasF!E133</f>
        <v>536691</v>
      </c>
      <c r="E1408" s="58">
        <v>0</v>
      </c>
      <c r="F1408" s="58">
        <v>0</v>
      </c>
      <c r="G1408" s="59">
        <f t="shared" si="44"/>
        <v>202671.64600000001</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10697252</v>
      </c>
      <c r="D1423" s="67">
        <f>RasF!E148</f>
        <v>11909857</v>
      </c>
      <c r="E1423" s="67">
        <v>0</v>
      </c>
      <c r="F1423" s="67">
        <v>0</v>
      </c>
      <c r="G1423" s="68">
        <f t="shared" si="44"/>
        <v>4728824.3420000002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957086</v>
      </c>
      <c r="D1468" s="70"/>
      <c r="E1468" s="70">
        <v>0</v>
      </c>
      <c r="F1468" s="70">
        <v>0</v>
      </c>
      <c r="G1468" s="64">
        <f t="shared" ref="G1468:G1499" si="51">B1468/1000*C1468</f>
        <v>957.08600000000001</v>
      </c>
      <c r="H1468" s="64">
        <f t="shared" ref="H1468:H1499" si="52">ABS(C1468-ROUND(C1468,0))</f>
        <v>0</v>
      </c>
      <c r="I1468" s="65"/>
    </row>
    <row r="1469" spans="1:9" x14ac:dyDescent="0.2">
      <c r="A1469" s="73">
        <v>159</v>
      </c>
      <c r="B1469" s="61">
        <f>Obv!C13</f>
        <v>2</v>
      </c>
      <c r="C1469" s="61">
        <f>Obv!D13</f>
        <v>11204283</v>
      </c>
      <c r="D1469" s="61">
        <v>0</v>
      </c>
      <c r="E1469" s="61">
        <v>0</v>
      </c>
      <c r="F1469" s="61">
        <v>0</v>
      </c>
      <c r="G1469" s="59">
        <f t="shared" si="51"/>
        <v>22408.565999999999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11046806</v>
      </c>
      <c r="D1471" s="61">
        <v>0</v>
      </c>
      <c r="E1471" s="61">
        <v>0</v>
      </c>
      <c r="F1471" s="61">
        <v>0</v>
      </c>
      <c r="G1471" s="59">
        <f t="shared" si="51"/>
        <v>44187.224000000002</v>
      </c>
      <c r="H1471" s="59">
        <f t="shared" si="52"/>
        <v>0</v>
      </c>
      <c r="I1471" s="60"/>
    </row>
    <row r="1472" spans="1:9" x14ac:dyDescent="0.2">
      <c r="A1472" s="73">
        <v>159</v>
      </c>
      <c r="B1472" s="61">
        <f>Obv!C16</f>
        <v>5</v>
      </c>
      <c r="C1472" s="61">
        <f>Obv!D16</f>
        <v>8802705</v>
      </c>
      <c r="D1472" s="61">
        <v>0</v>
      </c>
      <c r="E1472" s="61">
        <v>0</v>
      </c>
      <c r="F1472" s="61">
        <v>0</v>
      </c>
      <c r="G1472" s="59">
        <f t="shared" si="51"/>
        <v>44013.525000000001</v>
      </c>
      <c r="H1472" s="59">
        <f t="shared" si="52"/>
        <v>0</v>
      </c>
      <c r="I1472" s="60"/>
    </row>
    <row r="1473" spans="1:9" x14ac:dyDescent="0.2">
      <c r="A1473" s="73">
        <v>159</v>
      </c>
      <c r="B1473" s="61">
        <f>Obv!C17</f>
        <v>6</v>
      </c>
      <c r="C1473" s="61">
        <f>Obv!D17</f>
        <v>2043733</v>
      </c>
      <c r="D1473" s="61">
        <v>0</v>
      </c>
      <c r="E1473" s="61">
        <v>0</v>
      </c>
      <c r="F1473" s="61">
        <v>0</v>
      </c>
      <c r="G1473" s="59">
        <f t="shared" si="51"/>
        <v>12262.398000000001</v>
      </c>
      <c r="H1473" s="59">
        <f t="shared" si="52"/>
        <v>0</v>
      </c>
      <c r="I1473" s="60"/>
    </row>
    <row r="1474" spans="1:9" x14ac:dyDescent="0.2">
      <c r="A1474" s="73">
        <v>159</v>
      </c>
      <c r="B1474" s="61">
        <f>Obv!C18</f>
        <v>7</v>
      </c>
      <c r="C1474" s="61">
        <f>Obv!D18</f>
        <v>9019</v>
      </c>
      <c r="D1474" s="61">
        <v>0</v>
      </c>
      <c r="E1474" s="61">
        <v>0</v>
      </c>
      <c r="F1474" s="61">
        <v>0</v>
      </c>
      <c r="G1474" s="59">
        <f t="shared" si="51"/>
        <v>63.133000000000003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191349</v>
      </c>
      <c r="D1478" s="61">
        <v>0</v>
      </c>
      <c r="E1478" s="61">
        <v>0</v>
      </c>
      <c r="F1478" s="61">
        <v>0</v>
      </c>
      <c r="G1478" s="59">
        <f t="shared" si="51"/>
        <v>2104.8389999999999</v>
      </c>
      <c r="H1478" s="59">
        <f t="shared" si="52"/>
        <v>0</v>
      </c>
      <c r="I1478" s="60"/>
    </row>
    <row r="1479" spans="1:9" x14ac:dyDescent="0.2">
      <c r="A1479" s="73">
        <v>159</v>
      </c>
      <c r="B1479" s="61">
        <f>Obv!C23</f>
        <v>12</v>
      </c>
      <c r="C1479" s="61">
        <f>Obv!D23</f>
        <v>157477</v>
      </c>
      <c r="D1479" s="61">
        <v>0</v>
      </c>
      <c r="E1479" s="61">
        <v>0</v>
      </c>
      <c r="F1479" s="61">
        <v>0</v>
      </c>
      <c r="G1479" s="59">
        <f t="shared" si="51"/>
        <v>1889.7239999999999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10995990</v>
      </c>
      <c r="D1486" s="61">
        <v>0</v>
      </c>
      <c r="E1486" s="61">
        <v>0</v>
      </c>
      <c r="F1486" s="61">
        <v>0</v>
      </c>
      <c r="G1486" s="59">
        <f t="shared" si="51"/>
        <v>208923.81</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10838453</v>
      </c>
      <c r="D1488" s="61">
        <v>0</v>
      </c>
      <c r="E1488" s="61">
        <v>0</v>
      </c>
      <c r="F1488" s="61">
        <v>0</v>
      </c>
      <c r="G1488" s="59">
        <f t="shared" si="51"/>
        <v>227607.51300000001</v>
      </c>
      <c r="H1488" s="59">
        <f t="shared" si="52"/>
        <v>0</v>
      </c>
      <c r="I1488" s="60"/>
    </row>
    <row r="1489" spans="1:9" x14ac:dyDescent="0.2">
      <c r="A1489" s="73">
        <v>159</v>
      </c>
      <c r="B1489" s="61">
        <f>Obv!C33</f>
        <v>22</v>
      </c>
      <c r="C1489" s="61">
        <f>Obv!D33</f>
        <v>8753267</v>
      </c>
      <c r="D1489" s="61">
        <v>0</v>
      </c>
      <c r="E1489" s="61">
        <v>0</v>
      </c>
      <c r="F1489" s="61">
        <v>0</v>
      </c>
      <c r="G1489" s="59">
        <f t="shared" si="51"/>
        <v>192571.87399999998</v>
      </c>
      <c r="H1489" s="59">
        <f t="shared" si="52"/>
        <v>0</v>
      </c>
      <c r="I1489" s="60"/>
    </row>
    <row r="1490" spans="1:9" x14ac:dyDescent="0.2">
      <c r="A1490" s="73">
        <v>159</v>
      </c>
      <c r="B1490" s="61">
        <f>Obv!C34</f>
        <v>23</v>
      </c>
      <c r="C1490" s="61">
        <f>Obv!D34</f>
        <v>2049801</v>
      </c>
      <c r="D1490" s="61">
        <v>0</v>
      </c>
      <c r="E1490" s="61">
        <v>0</v>
      </c>
      <c r="F1490" s="61">
        <v>0</v>
      </c>
      <c r="G1490" s="59">
        <f t="shared" si="51"/>
        <v>47145.423000000003</v>
      </c>
      <c r="H1490" s="59">
        <f t="shared" si="52"/>
        <v>0</v>
      </c>
      <c r="I1490" s="60"/>
    </row>
    <row r="1491" spans="1:9" x14ac:dyDescent="0.2">
      <c r="A1491" s="73">
        <v>159</v>
      </c>
      <c r="B1491" s="61">
        <f>Obv!C35</f>
        <v>24</v>
      </c>
      <c r="C1491" s="61">
        <f>Obv!D35</f>
        <v>8524</v>
      </c>
      <c r="D1491" s="61">
        <v>0</v>
      </c>
      <c r="E1491" s="61">
        <v>0</v>
      </c>
      <c r="F1491" s="61">
        <v>0</v>
      </c>
      <c r="G1491" s="59">
        <f t="shared" si="51"/>
        <v>204.57599999999999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26861</v>
      </c>
      <c r="D1495" s="61">
        <v>0</v>
      </c>
      <c r="E1495" s="61">
        <v>0</v>
      </c>
      <c r="F1495" s="61">
        <v>0</v>
      </c>
      <c r="G1495" s="59">
        <f t="shared" si="51"/>
        <v>752.10800000000006</v>
      </c>
      <c r="H1495" s="59">
        <f t="shared" si="52"/>
        <v>0</v>
      </c>
      <c r="I1495" s="60"/>
    </row>
    <row r="1496" spans="1:9" x14ac:dyDescent="0.2">
      <c r="A1496" s="73">
        <v>159</v>
      </c>
      <c r="B1496" s="61">
        <f>Obv!C40</f>
        <v>29</v>
      </c>
      <c r="C1496" s="61">
        <f>Obv!D40</f>
        <v>157537</v>
      </c>
      <c r="D1496" s="61">
        <v>0</v>
      </c>
      <c r="E1496" s="61">
        <v>0</v>
      </c>
      <c r="F1496" s="61">
        <v>0</v>
      </c>
      <c r="G1496" s="59">
        <f t="shared" si="51"/>
        <v>4568.5730000000003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1165379</v>
      </c>
      <c r="D1503" s="61">
        <v>0</v>
      </c>
      <c r="E1503" s="61">
        <v>0</v>
      </c>
      <c r="F1503" s="61">
        <v>0</v>
      </c>
      <c r="G1503" s="59">
        <f t="shared" si="53"/>
        <v>41953.644</v>
      </c>
      <c r="H1503" s="59">
        <f t="shared" si="54"/>
        <v>0</v>
      </c>
      <c r="I1503" s="60"/>
    </row>
    <row r="1504" spans="1:9" x14ac:dyDescent="0.2">
      <c r="A1504" s="73">
        <v>159</v>
      </c>
      <c r="B1504" s="61">
        <f>Obv!C48</f>
        <v>37</v>
      </c>
      <c r="C1504" s="61">
        <f>Obv!D48</f>
        <v>5946</v>
      </c>
      <c r="D1504" s="61">
        <v>0</v>
      </c>
      <c r="E1504" s="61">
        <v>0</v>
      </c>
      <c r="F1504" s="61">
        <v>0</v>
      </c>
      <c r="G1504" s="59">
        <f t="shared" si="53"/>
        <v>220.00199999999998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5946</v>
      </c>
      <c r="D1510" s="61">
        <v>0</v>
      </c>
      <c r="E1510" s="61">
        <v>0</v>
      </c>
      <c r="F1510" s="61">
        <v>0</v>
      </c>
      <c r="G1510" s="59">
        <f t="shared" si="53"/>
        <v>255.67799999999997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5946</v>
      </c>
      <c r="D1516" s="61">
        <v>0</v>
      </c>
      <c r="E1516" s="61">
        <v>0</v>
      </c>
      <c r="F1516" s="61">
        <v>0</v>
      </c>
      <c r="G1516" s="59">
        <f t="shared" si="53"/>
        <v>291.35399999999998</v>
      </c>
      <c r="H1516" s="59">
        <f t="shared" si="54"/>
        <v>0</v>
      </c>
      <c r="I1516" s="60"/>
    </row>
    <row r="1517" spans="1:9" x14ac:dyDescent="0.2">
      <c r="A1517" s="73">
        <v>159</v>
      </c>
      <c r="B1517" s="61">
        <f>Obv!C61</f>
        <v>50</v>
      </c>
      <c r="C1517" s="61">
        <f>Obv!D61</f>
        <v>5946</v>
      </c>
      <c r="D1517" s="61">
        <v>0</v>
      </c>
      <c r="E1517" s="61">
        <v>0</v>
      </c>
      <c r="F1517" s="61">
        <v>0</v>
      </c>
      <c r="G1517" s="59">
        <f t="shared" si="53"/>
        <v>297.3</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1159433</v>
      </c>
      <c r="D1557" s="61">
        <v>0</v>
      </c>
      <c r="E1557" s="61">
        <v>0</v>
      </c>
      <c r="F1557" s="61">
        <v>0</v>
      </c>
      <c r="G1557" s="59">
        <f t="shared" si="55"/>
        <v>104348.97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1159433</v>
      </c>
      <c r="D1559" s="61">
        <v>0</v>
      </c>
      <c r="E1559" s="61">
        <v>0</v>
      </c>
      <c r="F1559" s="61">
        <v>0</v>
      </c>
      <c r="G1559" s="59">
        <f t="shared" si="55"/>
        <v>106667.836</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zoomScale="130" zoomScaleNormal="130" workbookViewId="0">
      <pane ySplit="1" topLeftCell="A5" activePane="bottomLeft" state="frozen"/>
      <selection pane="bottomLeft" activeCell="B48" sqref="B48:H4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6" t="s">
        <v>1561</v>
      </c>
      <c r="B1" s="407"/>
      <c r="C1" s="400" t="s">
        <v>2063</v>
      </c>
      <c r="D1" s="400"/>
      <c r="E1" s="400" t="s">
        <v>2064</v>
      </c>
      <c r="F1" s="400"/>
      <c r="G1" s="400" t="s">
        <v>2065</v>
      </c>
      <c r="H1" s="400"/>
      <c r="I1" s="400"/>
      <c r="J1" s="400" t="s">
        <v>1740</v>
      </c>
      <c r="K1" s="401"/>
    </row>
    <row r="2" spans="1:11" ht="32.1" customHeight="1" x14ac:dyDescent="0.2">
      <c r="A2" s="18"/>
      <c r="B2" s="18"/>
      <c r="C2" s="18"/>
      <c r="D2" s="18"/>
      <c r="E2" s="18"/>
      <c r="F2" s="18"/>
      <c r="H2" s="102">
        <f>LOOKUP(B22,A107:A663,C107:C663)</f>
        <v>21</v>
      </c>
      <c r="I2" s="18"/>
      <c r="J2" s="402" t="s">
        <v>3715</v>
      </c>
      <c r="K2" s="402"/>
    </row>
    <row r="3" spans="1:11" ht="5.0999999999999996" customHeight="1" x14ac:dyDescent="0.2">
      <c r="B3" s="4"/>
      <c r="C3" s="4"/>
      <c r="D3" s="4"/>
      <c r="E3" s="4"/>
      <c r="F3" s="4"/>
      <c r="G3" s="4"/>
      <c r="H3" s="4"/>
      <c r="I3" s="4"/>
    </row>
    <row r="4" spans="1:11" ht="35.1" customHeight="1" x14ac:dyDescent="0.4">
      <c r="A4" s="368" t="s">
        <v>3518</v>
      </c>
      <c r="B4" s="368"/>
      <c r="C4" s="368"/>
      <c r="D4" s="368"/>
      <c r="E4" s="368"/>
      <c r="F4" s="368"/>
      <c r="G4" s="368"/>
      <c r="H4" s="368"/>
      <c r="I4" s="368"/>
      <c r="J4" s="368"/>
      <c r="K4" s="368"/>
    </row>
    <row r="5" spans="1:11" ht="39.950000000000003" customHeight="1" x14ac:dyDescent="0.2">
      <c r="A5" s="403" t="str">
        <f>IF(AND(K10&lt;&gt;"",K12&lt;&gt;""), "za razdoblje: " &amp; TEXT(K10, "d. mmmm yyyy.") &amp; "   –   " &amp; TEXT(K12, "d. mmmm yyyy."),"za razdoblje od ________________ do ______________")</f>
        <v>za razdoblje: 1. siječanj 2018.   –   31. prosinac 2018.</v>
      </c>
      <c r="B5" s="403"/>
      <c r="C5" s="403"/>
      <c r="D5" s="403"/>
      <c r="E5" s="403"/>
      <c r="F5" s="403"/>
      <c r="G5" s="403"/>
      <c r="H5" s="403"/>
      <c r="I5" s="403"/>
      <c r="J5" s="403"/>
      <c r="K5" s="403"/>
    </row>
    <row r="6" spans="1:11" ht="15" customHeight="1" x14ac:dyDescent="0.2">
      <c r="A6" s="22" t="s">
        <v>3124</v>
      </c>
      <c r="B6" s="26">
        <v>14881</v>
      </c>
      <c r="C6" s="12"/>
      <c r="D6" s="372" t="s">
        <v>3128</v>
      </c>
      <c r="E6" s="373"/>
      <c r="F6" s="15" t="s">
        <v>237</v>
      </c>
      <c r="G6" s="12"/>
      <c r="H6" s="12"/>
      <c r="I6" s="12"/>
      <c r="J6" s="404">
        <f>SUM(Skriveni!G2:G1561)</f>
        <v>340660098.15799981</v>
      </c>
      <c r="K6" s="404"/>
    </row>
    <row r="7" spans="1:11" ht="3" customHeight="1" x14ac:dyDescent="0.2">
      <c r="A7" s="12"/>
      <c r="B7" s="12"/>
      <c r="C7" s="12"/>
      <c r="D7" s="12"/>
      <c r="E7" s="12"/>
      <c r="F7" s="12"/>
      <c r="G7" s="12"/>
      <c r="H7" s="12"/>
      <c r="I7" s="12"/>
      <c r="J7" s="12"/>
      <c r="K7" s="12"/>
    </row>
    <row r="8" spans="1:11" ht="15" customHeight="1" x14ac:dyDescent="0.2">
      <c r="A8" s="22" t="s">
        <v>3125</v>
      </c>
      <c r="B8" s="27">
        <v>3207838</v>
      </c>
      <c r="C8" s="408" t="s">
        <v>860</v>
      </c>
      <c r="D8" s="409"/>
      <c r="E8" s="409"/>
      <c r="F8" s="409"/>
      <c r="G8" s="409"/>
      <c r="H8" s="410"/>
      <c r="I8" s="167" t="s">
        <v>867</v>
      </c>
      <c r="J8" s="405" t="s">
        <v>3132</v>
      </c>
      <c r="K8" s="405"/>
    </row>
    <row r="9" spans="1:11" ht="3" customHeight="1" x14ac:dyDescent="0.2">
      <c r="A9" s="12"/>
      <c r="B9" s="12"/>
      <c r="C9" s="12"/>
      <c r="D9" s="12"/>
      <c r="E9" s="12"/>
      <c r="F9" s="12"/>
      <c r="G9" s="12"/>
      <c r="H9" s="12"/>
      <c r="I9" s="12"/>
      <c r="J9" s="12"/>
      <c r="K9" s="12"/>
    </row>
    <row r="10" spans="1:11" ht="15" customHeight="1" x14ac:dyDescent="0.2">
      <c r="A10" s="22" t="s">
        <v>3126</v>
      </c>
      <c r="B10" s="377" t="s">
        <v>4294</v>
      </c>
      <c r="C10" s="378"/>
      <c r="D10" s="378"/>
      <c r="E10" s="378"/>
      <c r="F10" s="378"/>
      <c r="G10" s="378"/>
      <c r="H10" s="378"/>
      <c r="I10" s="379"/>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69" t="s">
        <v>795</v>
      </c>
      <c r="D12" s="370"/>
      <c r="E12" s="370"/>
      <c r="F12" s="370"/>
      <c r="G12" s="371"/>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0" t="s">
        <v>4293</v>
      </c>
      <c r="C14" s="381"/>
      <c r="D14" s="381"/>
      <c r="E14" s="381"/>
      <c r="F14" s="381"/>
      <c r="G14" s="382"/>
      <c r="H14" s="12"/>
      <c r="I14" s="12"/>
      <c r="J14" s="22" t="s">
        <v>3764</v>
      </c>
      <c r="K14" s="45">
        <v>85286272245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4" t="str">
        <f>IF(B16&gt;0,LOOKUP(B16,A66:A74,B66:B74),"Razina nije upisana")</f>
        <v>Proračunski korisnik jedinice lokalne i područne (regionalne) samouprave koji obavlja poslove u sklopu funkcija koje se decentraliziraju</v>
      </c>
      <c r="D16" s="355"/>
      <c r="E16" s="355"/>
      <c r="F16" s="355"/>
      <c r="G16" s="355"/>
      <c r="H16" s="355"/>
      <c r="I16" s="355"/>
      <c r="J16" s="355"/>
      <c r="K16" s="355"/>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4" t="str">
        <f xml:space="preserve"> IF(B18&gt;0,LOOKUP(B18,Sifre!A255:A869,Sifre!B255:B869),"Djelatnost nije upisana")</f>
        <v>Osnovno obrazovanje</v>
      </c>
      <c r="D18" s="355"/>
      <c r="E18" s="355"/>
      <c r="F18" s="355"/>
      <c r="G18" s="355"/>
      <c r="H18" s="355"/>
      <c r="I18" s="355"/>
      <c r="J18" s="355"/>
      <c r="K18" s="355"/>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4" t="str">
        <f>IF(B20&lt;&gt;"","Razdjel: " &amp; LOOKUP(B20,A666:A713,B666:B713),"Razdjel nije upisan")</f>
        <v>Razdjel: NEMA RAZDJELA</v>
      </c>
      <c r="D20" s="355"/>
      <c r="E20" s="355"/>
      <c r="F20" s="355"/>
      <c r="G20" s="355"/>
      <c r="H20" s="355"/>
      <c r="I20" s="355"/>
      <c r="J20" s="355"/>
      <c r="K20" s="355"/>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4" t="str">
        <f>IF(B22&gt;0, "Županija: " &amp; LOOKUP(H2,A83:A103,B83:B103) &amp; ", grad/općina: " &amp; LOOKUP(B22,A107:A663,B107:B663),"Šifra grada/općine nije upisana")</f>
        <v>Županija: GRAD ZAGREB, grad/općina: GRAD ZAGREB</v>
      </c>
      <c r="D22" s="355"/>
      <c r="E22" s="355"/>
      <c r="F22" s="355"/>
      <c r="G22" s="355"/>
      <c r="H22" s="355"/>
      <c r="I22" s="355"/>
      <c r="J22" s="355"/>
      <c r="K22" s="355"/>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9" t="s">
        <v>1978</v>
      </c>
      <c r="E24" s="360"/>
      <c r="F24" s="360"/>
      <c r="G24" s="12"/>
      <c r="H24" s="12"/>
      <c r="I24" s="12"/>
      <c r="J24" s="12"/>
      <c r="K24" s="12"/>
    </row>
    <row r="25" spans="1:11" ht="15" customHeight="1" x14ac:dyDescent="0.2">
      <c r="A25" s="390" t="s">
        <v>1462</v>
      </c>
      <c r="B25" s="39" t="str">
        <f>IF(SUM(Skriveni!C2:F642)=0,"NE", "DA")</f>
        <v>DA</v>
      </c>
      <c r="C25" s="383" t="s">
        <v>818</v>
      </c>
      <c r="D25" s="384"/>
      <c r="E25" s="82" t="str">
        <f>IF(AND(B25="DA",Kont!E23&gt;0),Kont!E23,"Nema")</f>
        <v>Nema</v>
      </c>
      <c r="F25" s="12"/>
      <c r="G25" s="22" t="s">
        <v>3680</v>
      </c>
      <c r="H25" s="356" t="s">
        <v>4295</v>
      </c>
      <c r="I25" s="357"/>
      <c r="J25" s="357"/>
      <c r="K25" s="358"/>
    </row>
    <row r="26" spans="1:11" ht="3" customHeight="1" x14ac:dyDescent="0.2">
      <c r="A26" s="391"/>
      <c r="B26" s="32"/>
      <c r="C26" s="33"/>
      <c r="D26" s="34"/>
      <c r="E26" s="35"/>
      <c r="G26" s="13"/>
      <c r="H26" s="12"/>
      <c r="I26" s="12"/>
      <c r="J26" s="12"/>
      <c r="K26" s="12"/>
    </row>
    <row r="27" spans="1:11" ht="15" customHeight="1" x14ac:dyDescent="0.2">
      <c r="A27" s="391"/>
      <c r="B27" s="39" t="str">
        <f>IF(SUM(Skriveni!C977:D1225)&lt;&gt;0,"DA","NE")</f>
        <v>DA</v>
      </c>
      <c r="C27" s="383" t="s">
        <v>2601</v>
      </c>
      <c r="D27" s="399"/>
      <c r="E27" s="82" t="str">
        <f>IF(AND(B27="DA",Kont!E261&gt;0),Kont!E261,"Nema")</f>
        <v>Nema</v>
      </c>
      <c r="F27" s="12"/>
      <c r="G27" s="22" t="s">
        <v>3681</v>
      </c>
      <c r="H27" s="356" t="s">
        <v>4299</v>
      </c>
      <c r="I27" s="358"/>
      <c r="J27" s="13" t="s">
        <v>1447</v>
      </c>
      <c r="K27" s="15" t="s">
        <v>4300</v>
      </c>
    </row>
    <row r="28" spans="1:11" ht="3" customHeight="1" x14ac:dyDescent="0.2">
      <c r="A28" s="391"/>
      <c r="F28" s="12"/>
      <c r="G28" s="12"/>
      <c r="H28" s="12"/>
      <c r="I28" s="12"/>
      <c r="J28" s="12"/>
      <c r="K28" s="12"/>
    </row>
    <row r="29" spans="1:11" ht="15" customHeight="1" x14ac:dyDescent="0.2">
      <c r="A29" s="391"/>
      <c r="B29" s="39" t="str">
        <f>IF(SUM(Skriveni!C1287:D1422)&lt;&gt;0,"DA","NE")</f>
        <v>DA</v>
      </c>
      <c r="C29" s="385" t="s">
        <v>819</v>
      </c>
      <c r="D29" s="386"/>
      <c r="E29" s="82" t="str">
        <f>IF(AND(B29="DA",Kont!E297&gt;0),Kont!E297,"Nema")</f>
        <v>Nema</v>
      </c>
      <c r="F29" s="12"/>
      <c r="G29" s="22" t="s">
        <v>1448</v>
      </c>
      <c r="H29" s="394" t="s">
        <v>4297</v>
      </c>
      <c r="I29" s="395"/>
      <c r="J29" s="395"/>
      <c r="K29" s="396"/>
    </row>
    <row r="30" spans="1:11" ht="3" customHeight="1" x14ac:dyDescent="0.2">
      <c r="A30" s="391"/>
      <c r="B30" s="32"/>
      <c r="C30" s="33"/>
      <c r="D30" s="34"/>
      <c r="E30" s="35"/>
      <c r="F30" s="12"/>
      <c r="G30" s="12"/>
      <c r="H30" s="12"/>
      <c r="I30" s="12"/>
      <c r="J30" s="12"/>
      <c r="K30" s="12"/>
    </row>
    <row r="31" spans="1:11" ht="15" customHeight="1" x14ac:dyDescent="0.2">
      <c r="A31" s="391"/>
      <c r="B31" s="183" t="s">
        <v>4301</v>
      </c>
      <c r="C31" s="383" t="s">
        <v>1591</v>
      </c>
      <c r="D31" s="399"/>
      <c r="E31" s="82" t="str">
        <f>IF(Kont!E292&gt;0,Kont!E292,"Nema")</f>
        <v>Nema</v>
      </c>
      <c r="F31" s="12"/>
      <c r="G31" s="13" t="s">
        <v>1449</v>
      </c>
      <c r="H31" s="394" t="s">
        <v>4298</v>
      </c>
      <c r="I31" s="395"/>
      <c r="J31" s="395"/>
      <c r="K31" s="396"/>
    </row>
    <row r="32" spans="1:11" ht="3" customHeight="1" x14ac:dyDescent="0.2">
      <c r="A32" s="391"/>
      <c r="B32" s="32"/>
      <c r="C32" s="33"/>
      <c r="D32" s="34"/>
      <c r="E32" s="35"/>
      <c r="F32" s="12"/>
      <c r="G32" s="12"/>
      <c r="H32" s="12"/>
      <c r="I32" s="12"/>
      <c r="J32" s="12"/>
      <c r="K32" s="12"/>
    </row>
    <row r="33" spans="1:11" ht="15" customHeight="1" x14ac:dyDescent="0.2">
      <c r="A33" s="392"/>
      <c r="B33" s="39" t="str">
        <f>IF(SUM(Skriveni!C1468:C1550)&lt;&gt;0,"DA","NE")</f>
        <v>DA</v>
      </c>
      <c r="C33" s="397" t="s">
        <v>1210</v>
      </c>
      <c r="D33" s="398"/>
      <c r="E33" s="82" t="str">
        <f>IF(AND(B33="DA",Kont!E288&gt;0),Kont!E288,"Nema")</f>
        <v>Nema</v>
      </c>
      <c r="F33" s="12"/>
      <c r="G33" s="22" t="s">
        <v>735</v>
      </c>
      <c r="H33" s="380" t="s">
        <v>4296</v>
      </c>
      <c r="I33" s="381"/>
      <c r="J33" s="381"/>
      <c r="K33" s="382"/>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7" t="str">
        <f>IF(Kont!E3&gt;0,"Izvještaj sadrži pogreške, broj pogrešaka: " &amp; Kont!E3,IF(J6=0,"Izvještaj je prazan","Izvještaj nema pogrešaka"))</f>
        <v>Izvještaj nema pogrešaka</v>
      </c>
      <c r="I35" s="388"/>
      <c r="J35" s="388"/>
      <c r="K35" s="389"/>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93" t="s">
        <v>2060</v>
      </c>
      <c r="C38" s="393"/>
      <c r="D38" s="393"/>
      <c r="E38" s="393"/>
      <c r="F38" s="393"/>
      <c r="G38" s="393"/>
      <c r="H38" s="393"/>
      <c r="I38" s="109" t="s">
        <v>1683</v>
      </c>
      <c r="J38" s="110" t="s">
        <v>1685</v>
      </c>
      <c r="K38" s="111" t="s">
        <v>1684</v>
      </c>
    </row>
    <row r="39" spans="1:11" ht="12.95" customHeight="1" x14ac:dyDescent="0.2">
      <c r="A39" s="362" t="s">
        <v>3714</v>
      </c>
      <c r="B39" s="367" t="str">
        <f>PRRAS!B12</f>
        <v xml:space="preserve">PRIHODI POSLOVANJA (AOP 002+039+045+074+105+123+130+136) </v>
      </c>
      <c r="C39" s="367"/>
      <c r="D39" s="367"/>
      <c r="E39" s="367"/>
      <c r="F39" s="367"/>
      <c r="G39" s="367"/>
      <c r="H39" s="367"/>
      <c r="I39" s="112">
        <f>PRRAS!C12</f>
        <v>1</v>
      </c>
      <c r="J39" s="113">
        <f>PRRAS!D12</f>
        <v>10713509</v>
      </c>
      <c r="K39" s="114">
        <f>PRRAS!E12</f>
        <v>11915764</v>
      </c>
    </row>
    <row r="40" spans="1:11" ht="12.95" customHeight="1" x14ac:dyDescent="0.2">
      <c r="A40" s="363"/>
      <c r="B40" s="366" t="str">
        <f>PRRAS!B159</f>
        <v xml:space="preserve">RASHODI POSLOVANJA (AOP 149+160+193+212+221+246+257) </v>
      </c>
      <c r="C40" s="351"/>
      <c r="D40" s="351"/>
      <c r="E40" s="351"/>
      <c r="F40" s="351"/>
      <c r="G40" s="351"/>
      <c r="H40" s="351"/>
      <c r="I40" s="115">
        <f>PRRAS!C159</f>
        <v>148</v>
      </c>
      <c r="J40" s="116">
        <f>PRRAS!D159</f>
        <v>10648842</v>
      </c>
      <c r="K40" s="117">
        <f>PRRAS!E159</f>
        <v>11751683</v>
      </c>
    </row>
    <row r="41" spans="1:11" ht="12.95" customHeight="1" x14ac:dyDescent="0.2">
      <c r="A41" s="363"/>
      <c r="B41" s="366" t="str">
        <f>PRRAS!B648</f>
        <v>Višak prihoda i primitaka raspoloživ u sljedećem razdoblju (AOP 631+633-632-634)</v>
      </c>
      <c r="C41" s="351"/>
      <c r="D41" s="351"/>
      <c r="E41" s="351"/>
      <c r="F41" s="351"/>
      <c r="G41" s="351"/>
      <c r="H41" s="351"/>
      <c r="I41" s="115">
        <f>PRRAS!C648</f>
        <v>635</v>
      </c>
      <c r="J41" s="116">
        <f>PRRAS!D648</f>
        <v>0</v>
      </c>
      <c r="K41" s="117">
        <f>PRRAS!E648</f>
        <v>0</v>
      </c>
    </row>
    <row r="42" spans="1:11" ht="12.95" customHeight="1" x14ac:dyDescent="0.2">
      <c r="A42" s="364"/>
      <c r="B42" s="353" t="str">
        <f>PRRAS!B649</f>
        <v>Manjak prihoda i primitaka za pokriće u sljedećem razdoblju (AOP 632+634-631-633)</v>
      </c>
      <c r="C42" s="365"/>
      <c r="D42" s="365"/>
      <c r="E42" s="365"/>
      <c r="F42" s="365"/>
      <c r="G42" s="365"/>
      <c r="H42" s="365"/>
      <c r="I42" s="118">
        <f>PRRAS!C649</f>
        <v>636</v>
      </c>
      <c r="J42" s="119">
        <f>PRRAS!D649</f>
        <v>59403</v>
      </c>
      <c r="K42" s="120">
        <f>PRRAS!E649</f>
        <v>43464</v>
      </c>
    </row>
    <row r="43" spans="1:11" ht="12.95" customHeight="1" x14ac:dyDescent="0.2">
      <c r="A43" s="362" t="s">
        <v>2272</v>
      </c>
      <c r="B43" s="367" t="str">
        <f>Bil!B13</f>
        <v>Nefinancijska imovina (AOP 003+007+046+047+051+058)</v>
      </c>
      <c r="C43" s="352"/>
      <c r="D43" s="352"/>
      <c r="E43" s="352"/>
      <c r="F43" s="352"/>
      <c r="G43" s="352"/>
      <c r="H43" s="352"/>
      <c r="I43" s="112">
        <f>Bil!C13</f>
        <v>2</v>
      </c>
      <c r="J43" s="113">
        <f>Bil!D13</f>
        <v>42558114</v>
      </c>
      <c r="K43" s="114">
        <f>Bil!E13</f>
        <v>41737668</v>
      </c>
    </row>
    <row r="44" spans="1:11" ht="12.95" customHeight="1" x14ac:dyDescent="0.2">
      <c r="A44" s="363"/>
      <c r="B44" s="366" t="str">
        <f>Bil!B74</f>
        <v>Financijska imovina (AOP 064+073+081+112+128+140+157+158)</v>
      </c>
      <c r="C44" s="351"/>
      <c r="D44" s="351"/>
      <c r="E44" s="351"/>
      <c r="F44" s="351"/>
      <c r="G44" s="351"/>
      <c r="H44" s="351"/>
      <c r="I44" s="115">
        <f>Bil!C74</f>
        <v>63</v>
      </c>
      <c r="J44" s="116">
        <f>Bil!D74</f>
        <v>1059590</v>
      </c>
      <c r="K44" s="117">
        <f>Bil!E74</f>
        <v>1378717</v>
      </c>
    </row>
    <row r="45" spans="1:11" ht="12.95" customHeight="1" x14ac:dyDescent="0.2">
      <c r="A45" s="363"/>
      <c r="B45" s="366" t="str">
        <f>Bil!B174</f>
        <v xml:space="preserve">Obveze (AOP 164+175+176+192+220) </v>
      </c>
      <c r="C45" s="351"/>
      <c r="D45" s="351"/>
      <c r="E45" s="351"/>
      <c r="F45" s="351"/>
      <c r="G45" s="351"/>
      <c r="H45" s="351"/>
      <c r="I45" s="115">
        <f>Bil!C174</f>
        <v>163</v>
      </c>
      <c r="J45" s="116">
        <f>Bil!D174</f>
        <v>957086</v>
      </c>
      <c r="K45" s="117">
        <f>Bil!E174</f>
        <v>1165379</v>
      </c>
    </row>
    <row r="46" spans="1:11" ht="12.95" customHeight="1" x14ac:dyDescent="0.2">
      <c r="A46" s="364"/>
      <c r="B46" s="353" t="str">
        <f>Bil!B234</f>
        <v>Vlastiti izvori (224 + 232 - 236 + 240 do 242)</v>
      </c>
      <c r="C46" s="365"/>
      <c r="D46" s="365"/>
      <c r="E46" s="365"/>
      <c r="F46" s="365"/>
      <c r="G46" s="365"/>
      <c r="H46" s="365"/>
      <c r="I46" s="118">
        <f>Bil!C234</f>
        <v>223</v>
      </c>
      <c r="J46" s="119">
        <f>Bil!D234</f>
        <v>42660618</v>
      </c>
      <c r="K46" s="120">
        <f>Bil!E234</f>
        <v>41951006</v>
      </c>
    </row>
    <row r="47" spans="1:11" ht="12.95" customHeight="1" x14ac:dyDescent="0.2">
      <c r="A47" s="362" t="s">
        <v>2270</v>
      </c>
      <c r="B47" s="367" t="str">
        <f>RasF!B12</f>
        <v>Opće javne usluge (AOP 002+006+009+013 do 017)</v>
      </c>
      <c r="C47" s="367"/>
      <c r="D47" s="367"/>
      <c r="E47" s="367"/>
      <c r="F47" s="367"/>
      <c r="G47" s="367"/>
      <c r="H47" s="367"/>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10697252</v>
      </c>
      <c r="K50" s="117">
        <f>RasF!E121</f>
        <v>11909857</v>
      </c>
    </row>
    <row r="51" spans="1:11" ht="12.95" customHeight="1" x14ac:dyDescent="0.2">
      <c r="A51" s="364"/>
      <c r="B51" s="353" t="str">
        <f>RasF!B148</f>
        <v>Kontrolni zbroj (AOP 001+018+024+031+071+078+085+103+110+125)</v>
      </c>
      <c r="C51" s="353"/>
      <c r="D51" s="353"/>
      <c r="E51" s="353"/>
      <c r="F51" s="353"/>
      <c r="G51" s="353"/>
      <c r="H51" s="353"/>
      <c r="I51" s="118">
        <f>RasF!C148</f>
        <v>137</v>
      </c>
      <c r="J51" s="119">
        <f>RasF!D148</f>
        <v>10697252</v>
      </c>
      <c r="K51" s="120">
        <f>RasF!E148</f>
        <v>11909857</v>
      </c>
    </row>
    <row r="52" spans="1:11" ht="12.95" customHeight="1" x14ac:dyDescent="0.2">
      <c r="A52" s="362" t="s">
        <v>2271</v>
      </c>
      <c r="B52" s="352" t="str">
        <f>PVRIO!B12</f>
        <v>Promjene u vrijednosti i obujmu imovine (AOP 002+018)</v>
      </c>
      <c r="C52" s="352"/>
      <c r="D52" s="352"/>
      <c r="E52" s="352"/>
      <c r="F52" s="352"/>
      <c r="G52" s="352"/>
      <c r="H52" s="352"/>
      <c r="I52" s="112">
        <f>PVRIO!C12</f>
        <v>1</v>
      </c>
      <c r="J52" s="113">
        <f>PVRIO!D12</f>
        <v>0</v>
      </c>
      <c r="K52" s="114">
        <f>PVRIO!E12</f>
        <v>0</v>
      </c>
    </row>
    <row r="53" spans="1:11" ht="12.95" customHeight="1" x14ac:dyDescent="0.2">
      <c r="A53" s="363"/>
      <c r="B53" s="351" t="str">
        <f>PVRIO!B29</f>
        <v>Promjene u obujmu imovine (AOP 019+026)</v>
      </c>
      <c r="C53" s="351"/>
      <c r="D53" s="351"/>
      <c r="E53" s="351"/>
      <c r="F53" s="351"/>
      <c r="G53" s="351"/>
      <c r="H53" s="351"/>
      <c r="I53" s="115">
        <f>PVRIO!C29</f>
        <v>18</v>
      </c>
      <c r="J53" s="116">
        <f>PVRIO!D29</f>
        <v>0</v>
      </c>
      <c r="K53" s="117">
        <f>PVRIO!E29</f>
        <v>0</v>
      </c>
    </row>
    <row r="54" spans="1:11" ht="12.95" customHeight="1" x14ac:dyDescent="0.2">
      <c r="A54" s="363"/>
      <c r="B54" s="351" t="str">
        <f>PVRIO!B45</f>
        <v>Promjene u vrijednosti (revalorizacija) i obujmu obveza (AOP 035+040)</v>
      </c>
      <c r="C54" s="351"/>
      <c r="D54" s="351"/>
      <c r="E54" s="351"/>
      <c r="F54" s="351"/>
      <c r="G54" s="351"/>
      <c r="H54" s="351"/>
      <c r="I54" s="115">
        <f>PVRIO!C45</f>
        <v>34</v>
      </c>
      <c r="J54" s="116">
        <f>PVRIO!D45</f>
        <v>0</v>
      </c>
      <c r="K54" s="117">
        <f>PVRIO!E45</f>
        <v>0</v>
      </c>
    </row>
    <row r="55" spans="1:11" ht="12.95" customHeight="1" x14ac:dyDescent="0.2">
      <c r="A55" s="364"/>
      <c r="B55" s="365" t="str">
        <f>PVRIO!B51</f>
        <v>Promjene u obujmu obveza (AOP 041 do 044)</v>
      </c>
      <c r="C55" s="365"/>
      <c r="D55" s="365"/>
      <c r="E55" s="365"/>
      <c r="F55" s="365"/>
      <c r="G55" s="365"/>
      <c r="H55" s="365"/>
      <c r="I55" s="118">
        <f>PVRIO!C51</f>
        <v>40</v>
      </c>
      <c r="J55" s="119">
        <f>PVRIO!D51</f>
        <v>0</v>
      </c>
      <c r="K55" s="120">
        <f>PVRIO!E51</f>
        <v>0</v>
      </c>
    </row>
    <row r="56" spans="1:11" ht="12.95" customHeight="1" x14ac:dyDescent="0.2">
      <c r="A56" s="362" t="s">
        <v>2273</v>
      </c>
      <c r="B56" s="352" t="str">
        <f>Obv!B12</f>
        <v>Stanje obveza 1. siječnja (=AOP 036* iz Izvještaja o obvezama za prethodnu godinu)</v>
      </c>
      <c r="C56" s="352"/>
      <c r="D56" s="352"/>
      <c r="E56" s="352"/>
      <c r="F56" s="352"/>
      <c r="G56" s="352"/>
      <c r="H56" s="352"/>
      <c r="I56" s="112">
        <f>Obv!C12</f>
        <v>1</v>
      </c>
      <c r="J56" s="113" t="s">
        <v>3568</v>
      </c>
      <c r="K56" s="114">
        <f>Obv!D12</f>
        <v>957086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1165379</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5946</v>
      </c>
    </row>
    <row r="59" spans="1:11" ht="12.95" customHeight="1" x14ac:dyDescent="0.2">
      <c r="A59" s="364"/>
      <c r="B59" s="353" t="str">
        <f>Obv!B101</f>
        <v>Stanje nedospjelih obveza na kraju izvještajnog razdoblja (AOP 091 do 094)</v>
      </c>
      <c r="C59" s="353"/>
      <c r="D59" s="353"/>
      <c r="E59" s="353"/>
      <c r="F59" s="353"/>
      <c r="G59" s="353"/>
      <c r="H59" s="353"/>
      <c r="I59" s="118">
        <f>Obv!C101</f>
        <v>90</v>
      </c>
      <c r="J59" s="119" t="s">
        <v>3568</v>
      </c>
      <c r="K59" s="120">
        <f>Obv!D101</f>
        <v>1159433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61" t="str">
        <f xml:space="preserve"> "Verzija Excel datoteke: " &amp; MID(Skriveni!K31,1,1) &amp; "." &amp; MID(Skriveni!K31,2,1) &amp; "." &amp; MID(Skriveni!K31,3,1) &amp; "."</f>
        <v>Verzija Excel datoteke: 5.0.6.</v>
      </c>
      <c r="K61" s="361"/>
    </row>
    <row r="62" spans="1:11" ht="53.25" customHeight="1" x14ac:dyDescent="0.2">
      <c r="A62" s="19"/>
      <c r="B62" s="19"/>
      <c r="C62" s="19"/>
      <c r="D62" s="19"/>
      <c r="E62" s="19"/>
      <c r="F62" s="19"/>
      <c r="G62" s="20"/>
      <c r="H62" s="19"/>
      <c r="I62" s="19"/>
      <c r="J62" s="19"/>
      <c r="K62" s="19"/>
    </row>
    <row r="63" spans="1:11" ht="21.75" customHeight="1" x14ac:dyDescent="0.2">
      <c r="A63" s="374" t="s">
        <v>3716</v>
      </c>
      <c r="B63" s="374"/>
      <c r="C63" s="374"/>
      <c r="D63" s="374"/>
      <c r="E63" s="16"/>
      <c r="F63" s="21"/>
      <c r="G63" s="16"/>
      <c r="H63" s="375" t="s">
        <v>3135</v>
      </c>
      <c r="I63" s="376"/>
      <c r="J63" s="376"/>
      <c r="K63" s="376"/>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130" zoomScaleNormal="130" workbookViewId="0">
      <pane ySplit="1" topLeftCell="A2" activePane="bottomLeft" state="frozen"/>
      <selection pane="bottomLeft" activeCell="E802" sqref="E80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14881</v>
      </c>
      <c r="C4" s="429"/>
      <c r="D4" s="429"/>
      <c r="E4" s="430">
        <f>SUM(Skriveni!G2:G976)</f>
        <v>178883522.73999992</v>
      </c>
      <c r="F4" s="431"/>
    </row>
    <row r="5" spans="1:7" s="23" customFormat="1" ht="15" customHeight="1" x14ac:dyDescent="0.2">
      <c r="B5" s="428" t="str">
        <f>"Naziv: "&amp;IF(RefStr!B10&lt;&gt;"",RefStr!B10,"_______________________________________")</f>
        <v>Naziv: Osnovna škola Pavleka Miškine</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10713509</v>
      </c>
      <c r="E12" s="147">
        <f>E13+E50+E56+E85+E116+E134+E141+E147</f>
        <v>11915764</v>
      </c>
      <c r="F12" s="148">
        <f>IF(D12&lt;&gt;0,IF(E12/D12&gt;=100,"&gt;&gt;100",E12/D12*100),"-")</f>
        <v>111.22186017671707</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7361348</v>
      </c>
      <c r="E56" s="147">
        <f>E57+E60+E65+E68+E71+E74+E77+E80</f>
        <v>7760013</v>
      </c>
      <c r="F56" s="150">
        <f t="shared" si="0"/>
        <v>105.41565213327777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7361348</v>
      </c>
      <c r="E74" s="147">
        <f>SUM(E75:E76)</f>
        <v>7733105</v>
      </c>
      <c r="F74" s="150">
        <f t="shared" si="0"/>
        <v>105.0501212549658</v>
      </c>
    </row>
    <row r="75" spans="1:6" s="8" customFormat="1" x14ac:dyDescent="0.2">
      <c r="A75" s="145" t="s">
        <v>1142</v>
      </c>
      <c r="B75" s="146" t="s">
        <v>3980</v>
      </c>
      <c r="C75" s="345">
        <v>64</v>
      </c>
      <c r="D75" s="149">
        <v>7348348</v>
      </c>
      <c r="E75" s="149">
        <v>7673885</v>
      </c>
      <c r="F75" s="148">
        <f t="shared" si="0"/>
        <v>104.430070541025</v>
      </c>
    </row>
    <row r="76" spans="1:6" s="8" customFormat="1" x14ac:dyDescent="0.2">
      <c r="A76" s="145" t="s">
        <v>3981</v>
      </c>
      <c r="B76" s="146" t="s">
        <v>3982</v>
      </c>
      <c r="C76" s="345">
        <v>65</v>
      </c>
      <c r="D76" s="149">
        <v>13000</v>
      </c>
      <c r="E76" s="149">
        <v>59220</v>
      </c>
      <c r="F76" s="148">
        <f t="shared" si="0"/>
        <v>455.53846153846155</v>
      </c>
    </row>
    <row r="77" spans="1:6" s="8" customFormat="1" x14ac:dyDescent="0.2">
      <c r="A77" s="145" t="s">
        <v>3983</v>
      </c>
      <c r="B77" s="146" t="s">
        <v>919</v>
      </c>
      <c r="C77" s="345">
        <v>66</v>
      </c>
      <c r="D77" s="147">
        <f>SUM(D78:D79)</f>
        <v>0</v>
      </c>
      <c r="E77" s="147">
        <f>SUM(E78:E79)</f>
        <v>26908</v>
      </c>
      <c r="F77" s="150" t="str">
        <f t="shared" si="0"/>
        <v>-</v>
      </c>
    </row>
    <row r="78" spans="1:6" s="8" customFormat="1" x14ac:dyDescent="0.2">
      <c r="A78" s="145" t="s">
        <v>3984</v>
      </c>
      <c r="B78" s="146" t="s">
        <v>920</v>
      </c>
      <c r="C78" s="345">
        <v>67</v>
      </c>
      <c r="D78" s="149"/>
      <c r="E78" s="149">
        <v>26908</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46</v>
      </c>
      <c r="E85" s="147">
        <f>E86+E94+E101+E109</f>
        <v>4</v>
      </c>
      <c r="F85" s="150">
        <f t="shared" si="1"/>
        <v>8.695652173913043</v>
      </c>
    </row>
    <row r="86" spans="1:6" s="8" customFormat="1" x14ac:dyDescent="0.2">
      <c r="A86" s="145">
        <v>641</v>
      </c>
      <c r="B86" s="146" t="s">
        <v>929</v>
      </c>
      <c r="C86" s="345">
        <v>75</v>
      </c>
      <c r="D86" s="147">
        <f>SUM(D87:D93)</f>
        <v>46</v>
      </c>
      <c r="E86" s="147">
        <f>SUM(E87:E93)</f>
        <v>4</v>
      </c>
      <c r="F86" s="150">
        <f t="shared" si="1"/>
        <v>8.695652173913043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46</v>
      </c>
      <c r="E88" s="149">
        <v>4</v>
      </c>
      <c r="F88" s="148">
        <f t="shared" si="1"/>
        <v>8.695652173913043</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1120733</v>
      </c>
      <c r="E116" s="147">
        <f>E117+E122+E130</f>
        <v>1023604</v>
      </c>
      <c r="F116" s="150">
        <f t="shared" si="1"/>
        <v>91.333439811266388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1120733</v>
      </c>
      <c r="E122" s="147">
        <f>SUM(E123:E129)</f>
        <v>1023604</v>
      </c>
      <c r="F122" s="150">
        <f t="shared" si="1"/>
        <v>91.333439811266388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1120733</v>
      </c>
      <c r="E127" s="149">
        <v>1023604</v>
      </c>
      <c r="F127" s="148">
        <f t="shared" si="1"/>
        <v>91.333439811266388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158699</v>
      </c>
      <c r="E134" s="147">
        <f>E135+E138</f>
        <v>256286</v>
      </c>
      <c r="F134" s="150">
        <f t="shared" si="1"/>
        <v>161.49188085621208</v>
      </c>
    </row>
    <row r="135" spans="1:6" s="8" customFormat="1" x14ac:dyDescent="0.2">
      <c r="A135" s="145">
        <v>661</v>
      </c>
      <c r="B135" s="146" t="s">
        <v>425</v>
      </c>
      <c r="C135" s="345">
        <v>124</v>
      </c>
      <c r="D135" s="147">
        <f>SUM(D136:D137)</f>
        <v>146420</v>
      </c>
      <c r="E135" s="147">
        <f>SUM(E136:E137)</f>
        <v>193871</v>
      </c>
      <c r="F135" s="150">
        <f t="shared" si="1"/>
        <v>132.40745799754131</v>
      </c>
    </row>
    <row r="136" spans="1:6" s="8" customFormat="1" x14ac:dyDescent="0.2">
      <c r="A136" s="145">
        <v>6614</v>
      </c>
      <c r="B136" s="146" t="s">
        <v>3893</v>
      </c>
      <c r="C136" s="345">
        <v>125</v>
      </c>
      <c r="D136" s="149">
        <v>80</v>
      </c>
      <c r="E136" s="149">
        <v>560</v>
      </c>
      <c r="F136" s="148">
        <f t="shared" si="1"/>
        <v>700</v>
      </c>
    </row>
    <row r="137" spans="1:6" s="8" customFormat="1" x14ac:dyDescent="0.2">
      <c r="A137" s="145">
        <v>6615</v>
      </c>
      <c r="B137" s="146" t="s">
        <v>3894</v>
      </c>
      <c r="C137" s="345">
        <v>126</v>
      </c>
      <c r="D137" s="149">
        <v>146340</v>
      </c>
      <c r="E137" s="149">
        <v>193311</v>
      </c>
      <c r="F137" s="148">
        <f t="shared" si="1"/>
        <v>132.09717097170972</v>
      </c>
    </row>
    <row r="138" spans="1:6" s="8" customFormat="1" x14ac:dyDescent="0.2">
      <c r="A138" s="145">
        <v>663</v>
      </c>
      <c r="B138" s="151" t="s">
        <v>426</v>
      </c>
      <c r="C138" s="345">
        <v>127</v>
      </c>
      <c r="D138" s="147">
        <f>SUM(D139:D140)</f>
        <v>12279</v>
      </c>
      <c r="E138" s="147">
        <f>SUM(E139:E140)</f>
        <v>62415</v>
      </c>
      <c r="F138" s="150">
        <f t="shared" si="1"/>
        <v>508.30686537991693</v>
      </c>
    </row>
    <row r="139" spans="1:6" s="8" customFormat="1" x14ac:dyDescent="0.2">
      <c r="A139" s="145">
        <v>6631</v>
      </c>
      <c r="B139" s="146" t="s">
        <v>1502</v>
      </c>
      <c r="C139" s="345">
        <v>128</v>
      </c>
      <c r="D139" s="149">
        <v>10000</v>
      </c>
      <c r="E139" s="149">
        <v>51690</v>
      </c>
      <c r="F139" s="148">
        <f t="shared" si="1"/>
        <v>516.9</v>
      </c>
    </row>
    <row r="140" spans="1:6" s="8" customFormat="1" x14ac:dyDescent="0.2">
      <c r="A140" s="145">
        <v>6632</v>
      </c>
      <c r="B140" s="151" t="s">
        <v>1503</v>
      </c>
      <c r="C140" s="345">
        <v>129</v>
      </c>
      <c r="D140" s="149">
        <v>2279</v>
      </c>
      <c r="E140" s="149">
        <v>10725</v>
      </c>
      <c r="F140" s="148">
        <f t="shared" si="1"/>
        <v>470.60114085125059</v>
      </c>
    </row>
    <row r="141" spans="1:6" s="8" customFormat="1" x14ac:dyDescent="0.2">
      <c r="A141" s="145">
        <v>67</v>
      </c>
      <c r="B141" s="151" t="s">
        <v>427</v>
      </c>
      <c r="C141" s="345">
        <v>130</v>
      </c>
      <c r="D141" s="147">
        <f>D142+D146</f>
        <v>2072683</v>
      </c>
      <c r="E141" s="147">
        <f>E142+E146</f>
        <v>2875857</v>
      </c>
      <c r="F141" s="150">
        <f t="shared" si="1"/>
        <v>138.75045050304365</v>
      </c>
    </row>
    <row r="142" spans="1:6" s="8" customFormat="1" ht="24" x14ac:dyDescent="0.2">
      <c r="A142" s="145">
        <v>671</v>
      </c>
      <c r="B142" s="154" t="s">
        <v>1672</v>
      </c>
      <c r="C142" s="345">
        <v>131</v>
      </c>
      <c r="D142" s="147">
        <f>SUM(D143:D145)</f>
        <v>2072683</v>
      </c>
      <c r="E142" s="147">
        <f>SUM(E143:E145)</f>
        <v>2875857</v>
      </c>
      <c r="F142" s="150">
        <f t="shared" ref="F142:F205" si="2">IF(D142&lt;&gt;0,IF(E142/D142&gt;=100,"&gt;&gt;100",E142/D142*100),"-")</f>
        <v>138.75045050304365</v>
      </c>
    </row>
    <row r="143" spans="1:6" s="8" customFormat="1" x14ac:dyDescent="0.2">
      <c r="A143" s="145">
        <v>6711</v>
      </c>
      <c r="B143" s="146" t="s">
        <v>3582</v>
      </c>
      <c r="C143" s="345">
        <v>132</v>
      </c>
      <c r="D143" s="149">
        <v>2066814</v>
      </c>
      <c r="E143" s="149">
        <v>2869966</v>
      </c>
      <c r="F143" s="148">
        <f t="shared" si="2"/>
        <v>138.85942324756849</v>
      </c>
    </row>
    <row r="144" spans="1:6" s="8" customFormat="1" x14ac:dyDescent="0.2">
      <c r="A144" s="145">
        <v>6712</v>
      </c>
      <c r="B144" s="151" t="s">
        <v>2276</v>
      </c>
      <c r="C144" s="345">
        <v>133</v>
      </c>
      <c r="D144" s="149">
        <v>5869</v>
      </c>
      <c r="E144" s="149">
        <v>5891</v>
      </c>
      <c r="F144" s="148">
        <f t="shared" si="2"/>
        <v>100.37485091156925</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10648842</v>
      </c>
      <c r="E159" s="147">
        <f>E160+E171+E204+E223+E232+E257+E268</f>
        <v>11751683</v>
      </c>
      <c r="F159" s="150">
        <f t="shared" si="2"/>
        <v>110.35644063457792</v>
      </c>
    </row>
    <row r="160" spans="1:6" s="8" customFormat="1" x14ac:dyDescent="0.2">
      <c r="A160" s="145">
        <v>31</v>
      </c>
      <c r="B160" s="146" t="s">
        <v>431</v>
      </c>
      <c r="C160" s="345">
        <v>149</v>
      </c>
      <c r="D160" s="147">
        <f>D161+D166+D167</f>
        <v>8243667</v>
      </c>
      <c r="E160" s="147">
        <f>E161+E166+E167</f>
        <v>8675315</v>
      </c>
      <c r="F160" s="150">
        <f t="shared" si="2"/>
        <v>105.23611640305219</v>
      </c>
    </row>
    <row r="161" spans="1:6" s="8" customFormat="1" x14ac:dyDescent="0.2">
      <c r="A161" s="145">
        <v>311</v>
      </c>
      <c r="B161" s="146" t="s">
        <v>432</v>
      </c>
      <c r="C161" s="345">
        <v>150</v>
      </c>
      <c r="D161" s="147">
        <f>SUM(D162:D165)</f>
        <v>6793950</v>
      </c>
      <c r="E161" s="147">
        <f>SUM(E162:E165)</f>
        <v>7099233</v>
      </c>
      <c r="F161" s="150">
        <f t="shared" si="2"/>
        <v>104.49345373457265</v>
      </c>
    </row>
    <row r="162" spans="1:6" s="8" customFormat="1" x14ac:dyDescent="0.2">
      <c r="A162" s="145">
        <v>3111</v>
      </c>
      <c r="B162" s="146" t="s">
        <v>385</v>
      </c>
      <c r="C162" s="345">
        <v>151</v>
      </c>
      <c r="D162" s="149">
        <v>6569440</v>
      </c>
      <c r="E162" s="149">
        <v>6877192</v>
      </c>
      <c r="F162" s="148">
        <f t="shared" si="2"/>
        <v>104.68460020945469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105218</v>
      </c>
      <c r="E164" s="149">
        <v>98867</v>
      </c>
      <c r="F164" s="148">
        <f t="shared" si="2"/>
        <v>93.963960539071252</v>
      </c>
    </row>
    <row r="165" spans="1:6" s="8" customFormat="1" x14ac:dyDescent="0.2">
      <c r="A165" s="145">
        <v>3114</v>
      </c>
      <c r="B165" s="146" t="s">
        <v>388</v>
      </c>
      <c r="C165" s="345">
        <v>154</v>
      </c>
      <c r="D165" s="149">
        <v>119292</v>
      </c>
      <c r="E165" s="149">
        <v>123174</v>
      </c>
      <c r="F165" s="148">
        <f t="shared" si="2"/>
        <v>103.2541997786943</v>
      </c>
    </row>
    <row r="166" spans="1:6" s="8" customFormat="1" x14ac:dyDescent="0.2">
      <c r="A166" s="145">
        <v>312</v>
      </c>
      <c r="B166" s="146" t="s">
        <v>1597</v>
      </c>
      <c r="C166" s="345">
        <v>155</v>
      </c>
      <c r="D166" s="149">
        <v>257664</v>
      </c>
      <c r="E166" s="149">
        <v>331302</v>
      </c>
      <c r="F166" s="148">
        <f t="shared" si="2"/>
        <v>128.57907973174366</v>
      </c>
    </row>
    <row r="167" spans="1:6" s="8" customFormat="1" x14ac:dyDescent="0.2">
      <c r="A167" s="145">
        <v>313</v>
      </c>
      <c r="B167" s="146" t="s">
        <v>2853</v>
      </c>
      <c r="C167" s="345">
        <v>156</v>
      </c>
      <c r="D167" s="147">
        <f>SUM(D168:D170)</f>
        <v>1192053</v>
      </c>
      <c r="E167" s="147">
        <f>SUM(E168:E170)</f>
        <v>1244780</v>
      </c>
      <c r="F167" s="150">
        <f t="shared" si="2"/>
        <v>104.42320937072429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1053062</v>
      </c>
      <c r="E169" s="149">
        <v>1099520</v>
      </c>
      <c r="F169" s="148">
        <f t="shared" si="2"/>
        <v>104.41170605339477</v>
      </c>
    </row>
    <row r="170" spans="1:6" s="8" customFormat="1" x14ac:dyDescent="0.2">
      <c r="A170" s="145">
        <v>3133</v>
      </c>
      <c r="B170" s="146" t="s">
        <v>264</v>
      </c>
      <c r="C170" s="345">
        <v>159</v>
      </c>
      <c r="D170" s="149">
        <v>138991</v>
      </c>
      <c r="E170" s="149">
        <v>145260</v>
      </c>
      <c r="F170" s="148">
        <f t="shared" si="2"/>
        <v>104.51036398040161</v>
      </c>
    </row>
    <row r="171" spans="1:6" s="8" customFormat="1" x14ac:dyDescent="0.2">
      <c r="A171" s="145">
        <v>32</v>
      </c>
      <c r="B171" s="146" t="s">
        <v>433</v>
      </c>
      <c r="C171" s="345">
        <v>160</v>
      </c>
      <c r="D171" s="147">
        <f>D172+D177+D185+D195+D196</f>
        <v>1985628</v>
      </c>
      <c r="E171" s="147">
        <f>E172+E177+E185+E195+E196</f>
        <v>2101206</v>
      </c>
      <c r="F171" s="150">
        <f t="shared" si="2"/>
        <v>105.82072774960869</v>
      </c>
    </row>
    <row r="172" spans="1:6" s="8" customFormat="1" x14ac:dyDescent="0.2">
      <c r="A172" s="145">
        <v>321</v>
      </c>
      <c r="B172" s="146" t="s">
        <v>3359</v>
      </c>
      <c r="C172" s="345">
        <v>161</v>
      </c>
      <c r="D172" s="147">
        <f>SUM(D173:D176)</f>
        <v>301451</v>
      </c>
      <c r="E172" s="147">
        <f>SUM(E173:E176)</f>
        <v>338897</v>
      </c>
      <c r="F172" s="150">
        <f t="shared" si="2"/>
        <v>112.42191931690391</v>
      </c>
    </row>
    <row r="173" spans="1:6" s="8" customFormat="1" x14ac:dyDescent="0.2">
      <c r="A173" s="145">
        <v>3211</v>
      </c>
      <c r="B173" s="146" t="s">
        <v>3243</v>
      </c>
      <c r="C173" s="345">
        <v>162</v>
      </c>
      <c r="D173" s="149">
        <v>61030</v>
      </c>
      <c r="E173" s="149">
        <v>60617</v>
      </c>
      <c r="F173" s="148">
        <f t="shared" si="2"/>
        <v>99.323283631001146</v>
      </c>
    </row>
    <row r="174" spans="1:6" s="8" customFormat="1" x14ac:dyDescent="0.2">
      <c r="A174" s="145">
        <v>3212</v>
      </c>
      <c r="B174" s="146" t="s">
        <v>108</v>
      </c>
      <c r="C174" s="345">
        <v>163</v>
      </c>
      <c r="D174" s="149">
        <v>224192</v>
      </c>
      <c r="E174" s="149">
        <v>255408</v>
      </c>
      <c r="F174" s="148">
        <f t="shared" si="2"/>
        <v>113.92377961747073</v>
      </c>
    </row>
    <row r="175" spans="1:6" s="8" customFormat="1" x14ac:dyDescent="0.2">
      <c r="A175" s="145">
        <v>3213</v>
      </c>
      <c r="B175" s="146" t="s">
        <v>2999</v>
      </c>
      <c r="C175" s="345">
        <v>164</v>
      </c>
      <c r="D175" s="149">
        <v>9115</v>
      </c>
      <c r="E175" s="149">
        <v>15240</v>
      </c>
      <c r="F175" s="148">
        <f t="shared" si="2"/>
        <v>167.19692814042787</v>
      </c>
    </row>
    <row r="176" spans="1:6" s="8" customFormat="1" x14ac:dyDescent="0.2">
      <c r="A176" s="145">
        <v>3214</v>
      </c>
      <c r="B176" s="146" t="s">
        <v>2998</v>
      </c>
      <c r="C176" s="345">
        <v>165</v>
      </c>
      <c r="D176" s="149">
        <v>7114</v>
      </c>
      <c r="E176" s="149">
        <v>7632</v>
      </c>
      <c r="F176" s="148">
        <f t="shared" si="2"/>
        <v>107.28141692437447</v>
      </c>
    </row>
    <row r="177" spans="1:6" s="8" customFormat="1" x14ac:dyDescent="0.2">
      <c r="A177" s="145">
        <v>322</v>
      </c>
      <c r="B177" s="146" t="s">
        <v>3360</v>
      </c>
      <c r="C177" s="345">
        <v>166</v>
      </c>
      <c r="D177" s="147">
        <f>SUM(D178:D184)</f>
        <v>1062359</v>
      </c>
      <c r="E177" s="147">
        <f>SUM(E178:E184)</f>
        <v>1054297</v>
      </c>
      <c r="F177" s="150">
        <f t="shared" si="2"/>
        <v>99.241122821946249</v>
      </c>
    </row>
    <row r="178" spans="1:6" s="8" customFormat="1" x14ac:dyDescent="0.2">
      <c r="A178" s="145">
        <v>3221</v>
      </c>
      <c r="B178" s="146" t="s">
        <v>3000</v>
      </c>
      <c r="C178" s="345">
        <v>167</v>
      </c>
      <c r="D178" s="149">
        <v>161588</v>
      </c>
      <c r="E178" s="149">
        <v>170114</v>
      </c>
      <c r="F178" s="148">
        <f t="shared" si="2"/>
        <v>105.27638190954774</v>
      </c>
    </row>
    <row r="179" spans="1:6" s="8" customFormat="1" x14ac:dyDescent="0.2">
      <c r="A179" s="145">
        <v>3222</v>
      </c>
      <c r="B179" s="146" t="s">
        <v>3001</v>
      </c>
      <c r="C179" s="345">
        <v>168</v>
      </c>
      <c r="D179" s="149">
        <v>590013</v>
      </c>
      <c r="E179" s="149">
        <v>536691</v>
      </c>
      <c r="F179" s="148">
        <f t="shared" si="2"/>
        <v>90.962572011125175</v>
      </c>
    </row>
    <row r="180" spans="1:6" s="8" customFormat="1" x14ac:dyDescent="0.2">
      <c r="A180" s="145">
        <v>3223</v>
      </c>
      <c r="B180" s="146" t="s">
        <v>3002</v>
      </c>
      <c r="C180" s="345">
        <v>169</v>
      </c>
      <c r="D180" s="149">
        <v>271402</v>
      </c>
      <c r="E180" s="149">
        <v>273098</v>
      </c>
      <c r="F180" s="148">
        <f t="shared" si="2"/>
        <v>100.62490328000531</v>
      </c>
    </row>
    <row r="181" spans="1:6" s="8" customFormat="1" x14ac:dyDescent="0.2">
      <c r="A181" s="145">
        <v>3224</v>
      </c>
      <c r="B181" s="146" t="s">
        <v>2236</v>
      </c>
      <c r="C181" s="345">
        <v>170</v>
      </c>
      <c r="D181" s="149">
        <v>20480</v>
      </c>
      <c r="E181" s="149">
        <v>42337</v>
      </c>
      <c r="F181" s="148">
        <f t="shared" si="2"/>
        <v>206.7236328125</v>
      </c>
    </row>
    <row r="182" spans="1:6" s="8" customFormat="1" x14ac:dyDescent="0.2">
      <c r="A182" s="145">
        <v>3225</v>
      </c>
      <c r="B182" s="146" t="s">
        <v>504</v>
      </c>
      <c r="C182" s="345">
        <v>171</v>
      </c>
      <c r="D182" s="149">
        <v>9080</v>
      </c>
      <c r="E182" s="149">
        <v>19724</v>
      </c>
      <c r="F182" s="148">
        <f t="shared" si="2"/>
        <v>217.22466960352423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9796</v>
      </c>
      <c r="E184" s="149">
        <v>12333</v>
      </c>
      <c r="F184" s="148">
        <f t="shared" si="2"/>
        <v>125.8983258472846</v>
      </c>
    </row>
    <row r="185" spans="1:6" s="8" customFormat="1" x14ac:dyDescent="0.2">
      <c r="A185" s="145">
        <v>323</v>
      </c>
      <c r="B185" s="146" t="s">
        <v>2312</v>
      </c>
      <c r="C185" s="345">
        <v>174</v>
      </c>
      <c r="D185" s="147">
        <f>SUM(D186:D194)</f>
        <v>402817</v>
      </c>
      <c r="E185" s="147">
        <f>SUM(E186:E194)</f>
        <v>517688</v>
      </c>
      <c r="F185" s="150">
        <f t="shared" si="2"/>
        <v>128.51691959376095</v>
      </c>
    </row>
    <row r="186" spans="1:6" s="8" customFormat="1" x14ac:dyDescent="0.2">
      <c r="A186" s="145">
        <v>3231</v>
      </c>
      <c r="B186" s="146" t="s">
        <v>855</v>
      </c>
      <c r="C186" s="345">
        <v>175</v>
      </c>
      <c r="D186" s="149">
        <v>72027</v>
      </c>
      <c r="E186" s="149">
        <v>52001</v>
      </c>
      <c r="F186" s="148">
        <f t="shared" si="2"/>
        <v>72.196537409582518</v>
      </c>
    </row>
    <row r="187" spans="1:6" s="8" customFormat="1" x14ac:dyDescent="0.2">
      <c r="A187" s="145">
        <v>3232</v>
      </c>
      <c r="B187" s="146" t="s">
        <v>3870</v>
      </c>
      <c r="C187" s="345">
        <v>176</v>
      </c>
      <c r="D187" s="149">
        <v>74589</v>
      </c>
      <c r="E187" s="149">
        <v>192390</v>
      </c>
      <c r="F187" s="148">
        <f t="shared" si="2"/>
        <v>257.93347544544105</v>
      </c>
    </row>
    <row r="188" spans="1:6" s="8" customFormat="1" x14ac:dyDescent="0.2">
      <c r="A188" s="145">
        <v>3233</v>
      </c>
      <c r="B188" s="146" t="s">
        <v>3871</v>
      </c>
      <c r="C188" s="345">
        <v>177</v>
      </c>
      <c r="D188" s="149">
        <v>358</v>
      </c>
      <c r="E188" s="149">
        <v>0</v>
      </c>
      <c r="F188" s="148">
        <f t="shared" si="2"/>
        <v>0</v>
      </c>
    </row>
    <row r="189" spans="1:6" s="8" customFormat="1" x14ac:dyDescent="0.2">
      <c r="A189" s="145">
        <v>3234</v>
      </c>
      <c r="B189" s="146" t="s">
        <v>3872</v>
      </c>
      <c r="C189" s="345">
        <v>178</v>
      </c>
      <c r="D189" s="149">
        <v>133829</v>
      </c>
      <c r="E189" s="149">
        <v>122531</v>
      </c>
      <c r="F189" s="148">
        <f t="shared" si="2"/>
        <v>91.557883567836569</v>
      </c>
    </row>
    <row r="190" spans="1:6" s="8" customFormat="1" x14ac:dyDescent="0.2">
      <c r="A190" s="145">
        <v>3235</v>
      </c>
      <c r="B190" s="146" t="s">
        <v>3873</v>
      </c>
      <c r="C190" s="345">
        <v>179</v>
      </c>
      <c r="D190" s="149">
        <v>3323</v>
      </c>
      <c r="E190" s="149">
        <v>3338</v>
      </c>
      <c r="F190" s="148">
        <f t="shared" si="2"/>
        <v>100.45139933794765</v>
      </c>
    </row>
    <row r="191" spans="1:6" s="8" customFormat="1" x14ac:dyDescent="0.2">
      <c r="A191" s="145">
        <v>3236</v>
      </c>
      <c r="B191" s="146" t="s">
        <v>3874</v>
      </c>
      <c r="C191" s="345">
        <v>180</v>
      </c>
      <c r="D191" s="149">
        <v>10695</v>
      </c>
      <c r="E191" s="149">
        <v>6575</v>
      </c>
      <c r="F191" s="148">
        <f t="shared" si="2"/>
        <v>61.477325853202437</v>
      </c>
    </row>
    <row r="192" spans="1:6" s="8" customFormat="1" x14ac:dyDescent="0.2">
      <c r="A192" s="145">
        <v>3237</v>
      </c>
      <c r="B192" s="146" t="s">
        <v>3875</v>
      </c>
      <c r="C192" s="345">
        <v>181</v>
      </c>
      <c r="D192" s="149">
        <v>84930</v>
      </c>
      <c r="E192" s="149">
        <v>108194</v>
      </c>
      <c r="F192" s="148">
        <f t="shared" si="2"/>
        <v>127.39196985752974</v>
      </c>
    </row>
    <row r="193" spans="1:6" s="8" customFormat="1" x14ac:dyDescent="0.2">
      <c r="A193" s="145">
        <v>3238</v>
      </c>
      <c r="B193" s="146" t="s">
        <v>702</v>
      </c>
      <c r="C193" s="345">
        <v>182</v>
      </c>
      <c r="D193" s="149">
        <v>7830</v>
      </c>
      <c r="E193" s="149">
        <v>7830</v>
      </c>
      <c r="F193" s="148">
        <f t="shared" si="2"/>
        <v>100</v>
      </c>
    </row>
    <row r="194" spans="1:6" s="8" customFormat="1" x14ac:dyDescent="0.2">
      <c r="A194" s="145">
        <v>3239</v>
      </c>
      <c r="B194" s="146" t="s">
        <v>703</v>
      </c>
      <c r="C194" s="345">
        <v>183</v>
      </c>
      <c r="D194" s="149">
        <v>15236</v>
      </c>
      <c r="E194" s="149">
        <v>24829</v>
      </c>
      <c r="F194" s="148">
        <f t="shared" si="2"/>
        <v>162.96271987398268</v>
      </c>
    </row>
    <row r="195" spans="1:6" s="8" customFormat="1" x14ac:dyDescent="0.2">
      <c r="A195" s="145">
        <v>324</v>
      </c>
      <c r="B195" s="146" t="s">
        <v>3584</v>
      </c>
      <c r="C195" s="345">
        <v>184</v>
      </c>
      <c r="D195" s="149">
        <v>2235</v>
      </c>
      <c r="E195" s="149">
        <v>0</v>
      </c>
      <c r="F195" s="148">
        <f t="shared" si="2"/>
        <v>0</v>
      </c>
    </row>
    <row r="196" spans="1:6" s="8" customFormat="1" x14ac:dyDescent="0.2">
      <c r="A196" s="145">
        <v>329</v>
      </c>
      <c r="B196" s="146" t="s">
        <v>434</v>
      </c>
      <c r="C196" s="345">
        <v>185</v>
      </c>
      <c r="D196" s="147">
        <f>SUM(D197:D203)</f>
        <v>216766</v>
      </c>
      <c r="E196" s="147">
        <f>SUM(E197:E203)</f>
        <v>190324</v>
      </c>
      <c r="F196" s="150">
        <f t="shared" si="2"/>
        <v>87.801592500668917</v>
      </c>
    </row>
    <row r="197" spans="1:6" s="8" customFormat="1" x14ac:dyDescent="0.2">
      <c r="A197" s="145">
        <v>3291</v>
      </c>
      <c r="B197" s="151" t="s">
        <v>1965</v>
      </c>
      <c r="C197" s="345">
        <v>186</v>
      </c>
      <c r="D197" s="149">
        <v>46273</v>
      </c>
      <c r="E197" s="149">
        <v>53114</v>
      </c>
      <c r="F197" s="148">
        <f t="shared" si="2"/>
        <v>114.78399930845202</v>
      </c>
    </row>
    <row r="198" spans="1:6" s="8" customFormat="1" x14ac:dyDescent="0.2">
      <c r="A198" s="145">
        <v>3292</v>
      </c>
      <c r="B198" s="146" t="s">
        <v>1966</v>
      </c>
      <c r="C198" s="345">
        <v>187</v>
      </c>
      <c r="D198" s="149">
        <v>7916</v>
      </c>
      <c r="E198" s="149">
        <v>5460</v>
      </c>
      <c r="F198" s="148">
        <f t="shared" si="2"/>
        <v>68.974229408792326</v>
      </c>
    </row>
    <row r="199" spans="1:6" s="8" customFormat="1" x14ac:dyDescent="0.2">
      <c r="A199" s="145">
        <v>3293</v>
      </c>
      <c r="B199" s="146" t="s">
        <v>1967</v>
      </c>
      <c r="C199" s="345">
        <v>188</v>
      </c>
      <c r="D199" s="149">
        <v>22203</v>
      </c>
      <c r="E199" s="149">
        <v>38350</v>
      </c>
      <c r="F199" s="148">
        <f t="shared" si="2"/>
        <v>172.72440661171913</v>
      </c>
    </row>
    <row r="200" spans="1:6" s="8" customFormat="1" x14ac:dyDescent="0.2">
      <c r="A200" s="145">
        <v>3294</v>
      </c>
      <c r="B200" s="146" t="s">
        <v>2313</v>
      </c>
      <c r="C200" s="345">
        <v>189</v>
      </c>
      <c r="D200" s="149">
        <v>2640</v>
      </c>
      <c r="E200" s="149">
        <v>1720</v>
      </c>
      <c r="F200" s="148">
        <f t="shared" si="2"/>
        <v>65.151515151515156</v>
      </c>
    </row>
    <row r="201" spans="1:6" s="8" customFormat="1" x14ac:dyDescent="0.2">
      <c r="A201" s="145">
        <v>3295</v>
      </c>
      <c r="B201" s="146" t="s">
        <v>3585</v>
      </c>
      <c r="C201" s="345">
        <v>190</v>
      </c>
      <c r="D201" s="149">
        <v>2720</v>
      </c>
      <c r="E201" s="149">
        <v>3334</v>
      </c>
      <c r="F201" s="148">
        <f t="shared" si="2"/>
        <v>122.57352941176471</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135014</v>
      </c>
      <c r="E203" s="149">
        <v>88346</v>
      </c>
      <c r="F203" s="148">
        <f t="shared" si="2"/>
        <v>65.434695661190688</v>
      </c>
    </row>
    <row r="204" spans="1:6" s="8" customFormat="1" x14ac:dyDescent="0.2">
      <c r="A204" s="145">
        <v>34</v>
      </c>
      <c r="B204" s="151" t="s">
        <v>435</v>
      </c>
      <c r="C204" s="345">
        <v>193</v>
      </c>
      <c r="D204" s="147">
        <f>D205+D210+D218</f>
        <v>7798</v>
      </c>
      <c r="E204" s="147">
        <f>E205+E210+E218</f>
        <v>9056</v>
      </c>
      <c r="F204" s="150">
        <f t="shared" si="2"/>
        <v>116.13234162605796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7798</v>
      </c>
      <c r="E218" s="147">
        <f>SUM(E219:E222)</f>
        <v>9056</v>
      </c>
      <c r="F218" s="150">
        <f t="shared" si="3"/>
        <v>116.13234162605796</v>
      </c>
    </row>
    <row r="219" spans="1:6" s="8" customFormat="1" x14ac:dyDescent="0.2">
      <c r="A219" s="145">
        <v>3431</v>
      </c>
      <c r="B219" s="151" t="s">
        <v>3587</v>
      </c>
      <c r="C219" s="345">
        <v>208</v>
      </c>
      <c r="D219" s="149">
        <v>7768</v>
      </c>
      <c r="E219" s="149">
        <v>8773</v>
      </c>
      <c r="F219" s="148">
        <f t="shared" si="3"/>
        <v>112.937693099897</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30</v>
      </c>
      <c r="E221" s="149">
        <v>283</v>
      </c>
      <c r="F221" s="148">
        <f t="shared" si="3"/>
        <v>943.33333333333337</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411749</v>
      </c>
      <c r="E257" s="147">
        <f>E258+E264</f>
        <v>966106</v>
      </c>
      <c r="F257" s="150">
        <f t="shared" si="3"/>
        <v>234.63469249469946</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411749</v>
      </c>
      <c r="E264" s="147">
        <f>SUM(E265:E267)</f>
        <v>966106</v>
      </c>
      <c r="F264" s="150">
        <f t="shared" si="3"/>
        <v>234.63469249469946</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411749</v>
      </c>
      <c r="E266" s="149">
        <v>966106</v>
      </c>
      <c r="F266" s="148">
        <f t="shared" si="3"/>
        <v>234.63469249469946</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10648842</v>
      </c>
      <c r="E292" s="147">
        <f>E159-E290+E291</f>
        <v>11751683</v>
      </c>
      <c r="F292" s="150">
        <f t="shared" si="4"/>
        <v>110.35644063457792</v>
      </c>
    </row>
    <row r="293" spans="1:6" s="8" customFormat="1" x14ac:dyDescent="0.2">
      <c r="A293" s="145" t="s">
        <v>1215</v>
      </c>
      <c r="B293" s="146" t="s">
        <v>3441</v>
      </c>
      <c r="C293" s="345">
        <v>282</v>
      </c>
      <c r="D293" s="147">
        <f>IF(D12&gt;=D292,D12-D292,0)</f>
        <v>64667</v>
      </c>
      <c r="E293" s="147">
        <f>IF(E12&gt;=E292,E12-E292,0)</f>
        <v>164081</v>
      </c>
      <c r="F293" s="150">
        <f t="shared" si="4"/>
        <v>253.73219725671515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470466</v>
      </c>
      <c r="E295" s="149">
        <v>516265</v>
      </c>
      <c r="F295" s="148">
        <f t="shared" si="4"/>
        <v>109.73481611848676</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150155</v>
      </c>
      <c r="E297" s="149">
        <v>245050</v>
      </c>
      <c r="F297" s="148">
        <f t="shared" si="4"/>
        <v>163.19802870367289</v>
      </c>
    </row>
    <row r="298" spans="1:6" s="8" customFormat="1" x14ac:dyDescent="0.2">
      <c r="A298" s="145">
        <v>9661</v>
      </c>
      <c r="B298" s="146" t="s">
        <v>2651</v>
      </c>
      <c r="C298" s="345">
        <v>287</v>
      </c>
      <c r="D298" s="149">
        <v>32520</v>
      </c>
      <c r="E298" s="149">
        <v>61645</v>
      </c>
      <c r="F298" s="148">
        <f t="shared" si="4"/>
        <v>189.56027060270603</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2386</v>
      </c>
      <c r="E301" s="147">
        <f>E302+E314+E347+E351</f>
        <v>10032</v>
      </c>
      <c r="F301" s="150">
        <f t="shared" ref="F301:F364" si="5">IF(D301&lt;&gt;0,IF(E301/D301&gt;=100,"&gt;&gt;100",E301/D301*100),"-")</f>
        <v>420.45264040234701</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2386</v>
      </c>
      <c r="E314" s="147">
        <f>E315+E320+E329+E334+E339+E342</f>
        <v>10032</v>
      </c>
      <c r="F314" s="150">
        <f t="shared" si="5"/>
        <v>420.45264040234701</v>
      </c>
    </row>
    <row r="315" spans="1:6" s="8" customFormat="1" x14ac:dyDescent="0.2">
      <c r="A315" s="145">
        <v>721</v>
      </c>
      <c r="B315" s="146" t="s">
        <v>3242</v>
      </c>
      <c r="C315" s="345">
        <v>303</v>
      </c>
      <c r="D315" s="147">
        <f>SUM(D316:D319)</f>
        <v>2386</v>
      </c>
      <c r="E315" s="147">
        <f>SUM(E316:E319)</f>
        <v>2386</v>
      </c>
      <c r="F315" s="150">
        <f t="shared" si="5"/>
        <v>100</v>
      </c>
    </row>
    <row r="316" spans="1:6" s="8" customFormat="1" x14ac:dyDescent="0.2">
      <c r="A316" s="145">
        <v>7211</v>
      </c>
      <c r="B316" s="146" t="s">
        <v>382</v>
      </c>
      <c r="C316" s="345">
        <v>304</v>
      </c>
      <c r="D316" s="149">
        <v>2386</v>
      </c>
      <c r="E316" s="149">
        <v>2386</v>
      </c>
      <c r="F316" s="148">
        <f t="shared" si="5"/>
        <v>100</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7646</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v>0</v>
      </c>
      <c r="E323" s="149">
        <v>7646</v>
      </c>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48410</v>
      </c>
      <c r="E353" s="147">
        <f>E354+E366+E399+E403+E405</f>
        <v>158174</v>
      </c>
      <c r="F353" s="150">
        <f t="shared" si="5"/>
        <v>326.73827721545138</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48410</v>
      </c>
      <c r="E366" s="147">
        <f>E367+E372+E381+E386+E391+E394</f>
        <v>158174</v>
      </c>
      <c r="F366" s="150">
        <f t="shared" si="6"/>
        <v>326.73827721545138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26633</v>
      </c>
      <c r="E372" s="147">
        <f>SUM(E373:E380)</f>
        <v>144176</v>
      </c>
      <c r="F372" s="150">
        <f t="shared" si="6"/>
        <v>541.34344610070218</v>
      </c>
    </row>
    <row r="373" spans="1:6" s="8" customFormat="1" x14ac:dyDescent="0.2">
      <c r="A373" s="145">
        <v>4221</v>
      </c>
      <c r="B373" s="146" t="s">
        <v>3941</v>
      </c>
      <c r="C373" s="345">
        <v>361</v>
      </c>
      <c r="D373" s="149">
        <v>16488</v>
      </c>
      <c r="E373" s="149">
        <v>88714</v>
      </c>
      <c r="F373" s="148">
        <f t="shared" si="6"/>
        <v>538.05191654536634</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7407</v>
      </c>
      <c r="E375" s="149">
        <v>40999</v>
      </c>
      <c r="F375" s="148">
        <f t="shared" si="6"/>
        <v>553.51694343188876</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v>2738</v>
      </c>
      <c r="E378" s="149">
        <v>10863</v>
      </c>
      <c r="F378" s="148">
        <f t="shared" si="6"/>
        <v>396.74945215485758</v>
      </c>
    </row>
    <row r="379" spans="1:6" s="8" customFormat="1" x14ac:dyDescent="0.2">
      <c r="A379" s="145">
        <v>4227</v>
      </c>
      <c r="B379" s="151" t="s">
        <v>3947</v>
      </c>
      <c r="C379" s="345">
        <v>367</v>
      </c>
      <c r="D379" s="149"/>
      <c r="E379" s="149">
        <v>3600</v>
      </c>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21777</v>
      </c>
      <c r="E386" s="147">
        <f>SUM(E387:E390)</f>
        <v>13998</v>
      </c>
      <c r="F386" s="150">
        <f t="shared" si="6"/>
        <v>64.278826284612194</v>
      </c>
    </row>
    <row r="387" spans="1:6" s="8" customFormat="1" x14ac:dyDescent="0.2">
      <c r="A387" s="145">
        <v>4241</v>
      </c>
      <c r="B387" s="146" t="s">
        <v>2886</v>
      </c>
      <c r="C387" s="345">
        <v>375</v>
      </c>
      <c r="D387" s="149">
        <v>21777</v>
      </c>
      <c r="E387" s="149">
        <v>13998</v>
      </c>
      <c r="F387" s="148">
        <f t="shared" si="6"/>
        <v>64.278826284612194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46024</v>
      </c>
      <c r="E411" s="147">
        <f>IF(E353&gt;=E301, E353-E301, 0)</f>
        <v>148142</v>
      </c>
      <c r="F411" s="150">
        <f t="shared" si="6"/>
        <v>321.87988875369371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548512</v>
      </c>
      <c r="E413" s="149">
        <v>575668</v>
      </c>
      <c r="F413" s="148">
        <f t="shared" si="6"/>
        <v>104.95084884195789</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10715895</v>
      </c>
      <c r="E415" s="147">
        <f>E12+E301</f>
        <v>11925796</v>
      </c>
      <c r="F415" s="150">
        <f t="shared" si="6"/>
        <v>111.29071346817041</v>
      </c>
    </row>
    <row r="416" spans="1:6" s="8" customFormat="1" x14ac:dyDescent="0.2">
      <c r="A416" s="145" t="s">
        <v>1215</v>
      </c>
      <c r="B416" s="146" t="s">
        <v>1993</v>
      </c>
      <c r="C416" s="345">
        <v>404</v>
      </c>
      <c r="D416" s="147">
        <f>D292+D353</f>
        <v>10697252</v>
      </c>
      <c r="E416" s="147">
        <f>E292+E353</f>
        <v>11909857</v>
      </c>
      <c r="F416" s="150">
        <f t="shared" si="6"/>
        <v>111.33566826321378</v>
      </c>
    </row>
    <row r="417" spans="1:6" s="8" customFormat="1" x14ac:dyDescent="0.2">
      <c r="A417" s="145" t="s">
        <v>1215</v>
      </c>
      <c r="B417" s="146" t="s">
        <v>1994</v>
      </c>
      <c r="C417" s="345">
        <v>405</v>
      </c>
      <c r="D417" s="147">
        <f>IF(D415&gt;=D416,D415-D416,0)</f>
        <v>18643</v>
      </c>
      <c r="E417" s="147">
        <f>IF(E415&gt;=E416,E415-E416,0)</f>
        <v>15939</v>
      </c>
      <c r="F417" s="150">
        <f t="shared" si="6"/>
        <v>85.495896583167934</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78046</v>
      </c>
      <c r="E420" s="147">
        <f>IF(E296-E295+E413-E412&gt;=0,E296-E295+E413-E412,0)</f>
        <v>59403</v>
      </c>
      <c r="F420" s="150">
        <f t="shared" si="6"/>
        <v>76.112805268687694</v>
      </c>
    </row>
    <row r="421" spans="1:6" s="8" customFormat="1" x14ac:dyDescent="0.2">
      <c r="A421" s="156" t="s">
        <v>1593</v>
      </c>
      <c r="B421" s="157" t="s">
        <v>1998</v>
      </c>
      <c r="C421" s="347">
        <v>409</v>
      </c>
      <c r="D421" s="161">
        <f>D297+D414</f>
        <v>150155</v>
      </c>
      <c r="E421" s="161">
        <f>E297+E414</f>
        <v>245050</v>
      </c>
      <c r="F421" s="162">
        <f t="shared" si="6"/>
        <v>163.19802870367289</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10715895</v>
      </c>
      <c r="E642" s="147">
        <f>E415+E423</f>
        <v>11925796</v>
      </c>
      <c r="F642" s="148">
        <f t="shared" si="10"/>
        <v>111.29071346817041</v>
      </c>
    </row>
    <row r="643" spans="1:6" s="8" customFormat="1" x14ac:dyDescent="0.2">
      <c r="A643" s="145" t="s">
        <v>1215</v>
      </c>
      <c r="B643" s="146" t="s">
        <v>1246</v>
      </c>
      <c r="C643" s="345">
        <v>630</v>
      </c>
      <c r="D643" s="147">
        <f>D416+D531</f>
        <v>10697252</v>
      </c>
      <c r="E643" s="147">
        <f>E416+E531</f>
        <v>11909857</v>
      </c>
      <c r="F643" s="148">
        <f t="shared" si="10"/>
        <v>111.33566826321378</v>
      </c>
    </row>
    <row r="644" spans="1:6" s="8" customFormat="1" x14ac:dyDescent="0.2">
      <c r="A644" s="145" t="s">
        <v>1215</v>
      </c>
      <c r="B644" s="146" t="s">
        <v>1247</v>
      </c>
      <c r="C644" s="345">
        <v>631</v>
      </c>
      <c r="D644" s="147">
        <f>IF(D642&gt;=D643,D642-D643,0)</f>
        <v>18643</v>
      </c>
      <c r="E644" s="147">
        <f>IF(E642&gt;=E643,E642-E643,0)</f>
        <v>15939</v>
      </c>
      <c r="F644" s="148">
        <f t="shared" si="10"/>
        <v>85.495896583167934</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78046</v>
      </c>
      <c r="E647" s="147">
        <f>IF(E420-E419+E641-E640&gt;=0,E420-E419+E641-E640,0)</f>
        <v>59403</v>
      </c>
      <c r="F647" s="148">
        <f t="shared" si="10"/>
        <v>76.112805268687694</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59403</v>
      </c>
      <c r="E649" s="147">
        <f>IF(E645+E647-E644-E646&gt;=0,E645+E647-E644-E646,0)</f>
        <v>43464</v>
      </c>
      <c r="F649" s="148">
        <f t="shared" si="10"/>
        <v>73.168021817079946</v>
      </c>
    </row>
    <row r="650" spans="1:6" s="8" customFormat="1" ht="24" x14ac:dyDescent="0.2">
      <c r="A650" s="156" t="s">
        <v>3810</v>
      </c>
      <c r="B650" s="157" t="s">
        <v>177</v>
      </c>
      <c r="C650" s="347">
        <v>637</v>
      </c>
      <c r="D650" s="158">
        <v>750</v>
      </c>
      <c r="E650" s="158">
        <v>759474</v>
      </c>
      <c r="F650" s="159" t="str">
        <f t="shared" si="10"/>
        <v>&gt;&gt;100</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60510</v>
      </c>
      <c r="E652" s="149">
        <v>41756</v>
      </c>
      <c r="F652" s="148">
        <f t="shared" ref="F652:F677" si="11">IF(D652&lt;&gt;0,IF(E652/D652&gt;=100,"&gt;&gt;100",E652/D652*100),"-")</f>
        <v>69.00677573954718</v>
      </c>
    </row>
    <row r="653" spans="1:6" s="8" customFormat="1" x14ac:dyDescent="0.2">
      <c r="A653" s="145" t="s">
        <v>1208</v>
      </c>
      <c r="B653" s="146" t="s">
        <v>2750</v>
      </c>
      <c r="C653" s="345">
        <v>639</v>
      </c>
      <c r="D653" s="149">
        <v>10256569</v>
      </c>
      <c r="E653" s="149">
        <v>12192568</v>
      </c>
      <c r="F653" s="148">
        <f t="shared" si="11"/>
        <v>118.87569810138262</v>
      </c>
    </row>
    <row r="654" spans="1:6" s="8" customFormat="1" x14ac:dyDescent="0.2">
      <c r="A654" s="145" t="s">
        <v>1209</v>
      </c>
      <c r="B654" s="146" t="s">
        <v>3586</v>
      </c>
      <c r="C654" s="345">
        <v>640</v>
      </c>
      <c r="D654" s="149">
        <v>10275323</v>
      </c>
      <c r="E654" s="149">
        <v>12120466</v>
      </c>
      <c r="F654" s="148">
        <f t="shared" si="11"/>
        <v>117.95703161837345</v>
      </c>
    </row>
    <row r="655" spans="1:6" s="8" customFormat="1" x14ac:dyDescent="0.2">
      <c r="A655" s="145">
        <v>11</v>
      </c>
      <c r="B655" s="146" t="s">
        <v>181</v>
      </c>
      <c r="C655" s="345">
        <v>641</v>
      </c>
      <c r="D655" s="147">
        <f>+D652+D653-D654</f>
        <v>41756</v>
      </c>
      <c r="E655" s="147">
        <f>+E652+E653-E654</f>
        <v>113858</v>
      </c>
      <c r="F655" s="150">
        <f t="shared" si="11"/>
        <v>272.67458568828431</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73</v>
      </c>
      <c r="E657" s="149">
        <v>78</v>
      </c>
      <c r="F657" s="148">
        <f t="shared" si="11"/>
        <v>106.84931506849315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70</v>
      </c>
      <c r="E659" s="149">
        <v>73</v>
      </c>
      <c r="F659" s="148">
        <f t="shared" si="11"/>
        <v>104.28571428571429</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7348348</v>
      </c>
      <c r="E678" s="149">
        <v>7673885</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v>13000</v>
      </c>
      <c r="E680" s="149">
        <v>59220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0</v>
      </c>
      <c r="E682" s="149">
        <v>21349</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v>0</v>
      </c>
      <c r="E685" s="149">
        <v>5559</v>
      </c>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1111483</v>
      </c>
      <c r="E698" s="149">
        <v>1023604</v>
      </c>
      <c r="F698" s="148">
        <f t="shared" si="12"/>
        <v>92.093536293402593</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24085</v>
      </c>
      <c r="F701" s="148" t="str">
        <f>IF(D701&lt;&gt;0,IF(E701/D701&gt;=100,"&gt;&gt;100",E701/D701*100),"-")</f>
        <v>-</v>
      </c>
    </row>
    <row r="702" spans="1:6" s="8" customFormat="1" x14ac:dyDescent="0.2">
      <c r="A702" s="145">
        <v>31215</v>
      </c>
      <c r="B702" s="146" t="s">
        <v>1641</v>
      </c>
      <c r="C702" s="345">
        <v>688</v>
      </c>
      <c r="D702" s="149">
        <v>23397</v>
      </c>
      <c r="E702" s="149">
        <v>34297</v>
      </c>
      <c r="F702" s="148">
        <f>IF(D702&lt;&gt;0,IF(E702/D702&gt;=100,"&gt;&gt;100",E702/D702*100),"-")</f>
        <v>146.58716929520878</v>
      </c>
    </row>
    <row r="703" spans="1:6" s="8" customFormat="1" x14ac:dyDescent="0.2">
      <c r="A703" s="145">
        <v>32121</v>
      </c>
      <c r="B703" s="146" t="s">
        <v>3797</v>
      </c>
      <c r="C703" s="345">
        <v>689</v>
      </c>
      <c r="D703" s="149">
        <v>224192</v>
      </c>
      <c r="E703" s="149">
        <v>255408</v>
      </c>
      <c r="F703" s="148">
        <f>IF(D703&lt;&gt;0,IF(E703/D703&gt;=100,"&gt;&gt;100",E703/D703*100),"-")</f>
        <v>113.92377961747073</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5145</v>
      </c>
      <c r="E705" s="149">
        <v>1025</v>
      </c>
      <c r="F705" s="148">
        <f>IF(D705&lt;&gt;0,IF(E705/D705&gt;=100,"&gt;&gt;100",E705/D705*100),"-")</f>
        <v>19.922254616132168</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11498</v>
      </c>
      <c r="E707" s="149">
        <v>36038</v>
      </c>
      <c r="F707" s="148">
        <f>IF(D707&lt;&gt;0,IF(E707/D707&gt;=100,"&gt;&gt;100",E707/D707*100),"-")</f>
        <v>313.42842233431901</v>
      </c>
    </row>
    <row r="708" spans="1:6" s="8" customFormat="1" x14ac:dyDescent="0.2">
      <c r="A708" s="145" t="s">
        <v>136</v>
      </c>
      <c r="B708" s="146" t="s">
        <v>1134</v>
      </c>
      <c r="C708" s="345">
        <v>694</v>
      </c>
      <c r="D708" s="149">
        <v>20469</v>
      </c>
      <c r="E708" s="149">
        <v>18967</v>
      </c>
      <c r="F708" s="148">
        <f>IF(D708&lt;&gt;0,IF(E708/D708&gt;=100,"&gt;&gt;100",E708/D708*100),"-")</f>
        <v>92.662074356343737</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46273</v>
      </c>
      <c r="E710" s="149">
        <v>53114</v>
      </c>
      <c r="F710" s="148">
        <f t="shared" ref="F710:F773" si="13">IF(D710&lt;&gt;0,IF(E710/D710&gt;=100,"&gt;&gt;100",E710/D710*100),"-")</f>
        <v>114.78399930845202</v>
      </c>
    </row>
    <row r="711" spans="1:6" s="8" customFormat="1" x14ac:dyDescent="0.2">
      <c r="A711" s="145" t="s">
        <v>1135</v>
      </c>
      <c r="B711" s="146" t="s">
        <v>1136</v>
      </c>
      <c r="C711" s="345">
        <v>697</v>
      </c>
      <c r="D711" s="149">
        <v>1399</v>
      </c>
      <c r="E711" s="149">
        <v>0</v>
      </c>
      <c r="F711" s="148">
        <f t="shared" si="13"/>
        <v>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10658</v>
      </c>
      <c r="E794" s="149">
        <v>26318</v>
      </c>
      <c r="F794" s="148">
        <f t="shared" si="14"/>
        <v>246.93188215425033</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401091</v>
      </c>
      <c r="E798" s="149">
        <v>939788</v>
      </c>
      <c r="F798" s="148">
        <f t="shared" si="14"/>
        <v>234.30792513419649</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Darko Domjanić</v>
      </c>
      <c r="D995" s="293"/>
      <c r="E995" s="293"/>
    </row>
    <row r="996" spans="1:5" ht="15" customHeight="1" x14ac:dyDescent="0.2">
      <c r="A996" s="291" t="str">
        <f>IF(RefStr!H27="","Telefon za kontakt: _________________","Telefon za kontakt: " &amp; RefStr!H27)</f>
        <v>Telefon za kontakt: 01/6454-962</v>
      </c>
      <c r="C996" s="292"/>
    </row>
    <row r="997" spans="1:5" ht="15" customHeight="1" x14ac:dyDescent="0.2">
      <c r="A997" s="291" t="str">
        <f>IF(RefStr!H33="","Odgovorna osoba: _____________________________","Odgovorna osoba: " &amp; RefStr!H33)</f>
        <v>Odgovorna osoba: Vesna Vrbanović Jančić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130" zoomScaleNormal="130" workbookViewId="0">
      <pane ySplit="1" topLeftCell="A2" activePane="bottomLeft" state="frozen"/>
      <selection pane="bottomLeft" activeCell="B14" sqref="B1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14881</v>
      </c>
      <c r="C4" s="429"/>
      <c r="D4" s="429"/>
      <c r="E4" s="430">
        <f>SUM(Skriveni!G977:G1286)</f>
        <v>144624836.06200001</v>
      </c>
      <c r="F4" s="431"/>
    </row>
    <row r="5" spans="1:6" ht="15" customHeight="1" x14ac:dyDescent="0.2">
      <c r="B5" s="428" t="str">
        <f>"Naziv: "&amp;IF(RefStr!B10&lt;&gt;"",RefStr!B10,"_______________________________________")</f>
        <v>Naziv: Osnovna škola Pavleka Miškine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43617704</v>
      </c>
      <c r="E12" s="96">
        <f>E13+E74</f>
        <v>43116385</v>
      </c>
      <c r="F12" s="123">
        <f t="shared" ref="F12:F75" si="0">IF(D12&gt;0,IF(E12/D12&gt;=100,"&gt;&gt;100",E12/D12*100),"-")</f>
        <v>98.85065247817721</v>
      </c>
    </row>
    <row r="13" spans="1:6" s="3" customFormat="1" x14ac:dyDescent="0.2">
      <c r="A13" s="132">
        <v>0</v>
      </c>
      <c r="B13" s="314" t="s">
        <v>521</v>
      </c>
      <c r="C13" s="303">
        <v>2</v>
      </c>
      <c r="D13" s="97">
        <f>D14+D18+D57+D58+D62+D69</f>
        <v>42558114</v>
      </c>
      <c r="E13" s="97">
        <f>E14+E18+E57+E58+E62+E69</f>
        <v>41737668</v>
      </c>
      <c r="F13" s="124">
        <f t="shared" si="0"/>
        <v>98.072174908878722</v>
      </c>
    </row>
    <row r="14" spans="1:6" s="3" customFormat="1" x14ac:dyDescent="0.2">
      <c r="A14" s="132" t="s">
        <v>1564</v>
      </c>
      <c r="B14" s="314" t="s">
        <v>3259</v>
      </c>
      <c r="C14" s="303">
        <v>3</v>
      </c>
      <c r="D14" s="97">
        <f>D15+D16-D17</f>
        <v>85833</v>
      </c>
      <c r="E14" s="97">
        <f>E15+E16-E17</f>
        <v>85833</v>
      </c>
      <c r="F14" s="124">
        <f t="shared" si="0"/>
        <v>100</v>
      </c>
    </row>
    <row r="15" spans="1:6" s="3" customFormat="1" x14ac:dyDescent="0.2">
      <c r="A15" s="132" t="s">
        <v>3260</v>
      </c>
      <c r="B15" s="314" t="s">
        <v>3261</v>
      </c>
      <c r="C15" s="303">
        <v>4</v>
      </c>
      <c r="D15" s="94">
        <v>85833</v>
      </c>
      <c r="E15" s="94">
        <v>85833</v>
      </c>
      <c r="F15" s="125">
        <f t="shared" si="0"/>
        <v>100</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42472281</v>
      </c>
      <c r="E18" s="97">
        <f>E19+E25+E35+E41+E47+E51</f>
        <v>41651835</v>
      </c>
      <c r="F18" s="124">
        <f t="shared" si="0"/>
        <v>98.06827893232294</v>
      </c>
    </row>
    <row r="19" spans="1:6" s="3" customFormat="1" x14ac:dyDescent="0.2">
      <c r="A19" s="315" t="s">
        <v>362</v>
      </c>
      <c r="B19" s="314" t="s">
        <v>3928</v>
      </c>
      <c r="C19" s="303">
        <v>8</v>
      </c>
      <c r="D19" s="97">
        <f>SUM(D20:D23)-D24</f>
        <v>41305638</v>
      </c>
      <c r="E19" s="97">
        <f>SUM(E20:E23)-E24</f>
        <v>40768449</v>
      </c>
      <c r="F19" s="124">
        <f t="shared" si="0"/>
        <v>98.699477780732977</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43205744</v>
      </c>
      <c r="E21" s="94">
        <v>43205744</v>
      </c>
      <c r="F21" s="125">
        <f t="shared" si="0"/>
        <v>100</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1900106</v>
      </c>
      <c r="E24" s="94">
        <v>2437295</v>
      </c>
      <c r="F24" s="125">
        <f t="shared" si="0"/>
        <v>128.27152800949</v>
      </c>
    </row>
    <row r="25" spans="1:6" s="3" customFormat="1" x14ac:dyDescent="0.2">
      <c r="A25" s="315" t="s">
        <v>1156</v>
      </c>
      <c r="B25" s="314" t="s">
        <v>1261</v>
      </c>
      <c r="C25" s="303">
        <v>14</v>
      </c>
      <c r="D25" s="97">
        <f>SUM(D26:D33)-D34</f>
        <v>1010243</v>
      </c>
      <c r="E25" s="97">
        <f>SUM(E26:E33)-E34</f>
        <v>719775</v>
      </c>
      <c r="F25" s="124">
        <f t="shared" si="0"/>
        <v>71.247709709446141</v>
      </c>
    </row>
    <row r="26" spans="1:6" s="3" customFormat="1" x14ac:dyDescent="0.2">
      <c r="A26" s="132" t="s">
        <v>1157</v>
      </c>
      <c r="B26" s="314" t="s">
        <v>3941</v>
      </c>
      <c r="C26" s="303">
        <v>15</v>
      </c>
      <c r="D26" s="94">
        <v>2764023</v>
      </c>
      <c r="E26" s="94">
        <v>2852738</v>
      </c>
      <c r="F26" s="125">
        <f t="shared" si="0"/>
        <v>103.20963320493352</v>
      </c>
    </row>
    <row r="27" spans="1:6" s="3" customFormat="1" x14ac:dyDescent="0.2">
      <c r="A27" s="132" t="s">
        <v>1158</v>
      </c>
      <c r="B27" s="314" t="s">
        <v>3965</v>
      </c>
      <c r="C27" s="303">
        <v>16</v>
      </c>
      <c r="D27" s="94">
        <v>244067</v>
      </c>
      <c r="E27" s="94">
        <v>244067</v>
      </c>
      <c r="F27" s="125">
        <f t="shared" si="0"/>
        <v>100</v>
      </c>
    </row>
    <row r="28" spans="1:6" s="3" customFormat="1" x14ac:dyDescent="0.2">
      <c r="A28" s="132" t="s">
        <v>1159</v>
      </c>
      <c r="B28" s="314" t="s">
        <v>3943</v>
      </c>
      <c r="C28" s="303">
        <v>17</v>
      </c>
      <c r="D28" s="94">
        <v>229085</v>
      </c>
      <c r="E28" s="94">
        <v>270084</v>
      </c>
      <c r="F28" s="125">
        <f t="shared" si="0"/>
        <v>117.89685051400136</v>
      </c>
    </row>
    <row r="29" spans="1:6" s="3" customFormat="1" x14ac:dyDescent="0.2">
      <c r="A29" s="132" t="s">
        <v>1160</v>
      </c>
      <c r="B29" s="314" t="s">
        <v>3944</v>
      </c>
      <c r="C29" s="303">
        <v>18</v>
      </c>
      <c r="D29" s="94">
        <v>77915</v>
      </c>
      <c r="E29" s="94">
        <v>77915</v>
      </c>
      <c r="F29" s="125">
        <f t="shared" si="0"/>
        <v>100</v>
      </c>
    </row>
    <row r="30" spans="1:6" s="3" customFormat="1" x14ac:dyDescent="0.2">
      <c r="A30" s="132" t="s">
        <v>2449</v>
      </c>
      <c r="B30" s="314" t="s">
        <v>2450</v>
      </c>
      <c r="C30" s="303">
        <v>19</v>
      </c>
      <c r="D30" s="94">
        <v>24216</v>
      </c>
      <c r="E30" s="94">
        <v>24216</v>
      </c>
      <c r="F30" s="125">
        <f t="shared" si="0"/>
        <v>100</v>
      </c>
    </row>
    <row r="31" spans="1:6" s="3" customFormat="1" x14ac:dyDescent="0.2">
      <c r="A31" s="272" t="s">
        <v>2451</v>
      </c>
      <c r="B31" s="314" t="s">
        <v>3946</v>
      </c>
      <c r="C31" s="303">
        <v>20</v>
      </c>
      <c r="D31" s="94">
        <v>515043</v>
      </c>
      <c r="E31" s="94">
        <v>525905</v>
      </c>
      <c r="F31" s="125">
        <f t="shared" si="0"/>
        <v>102.10895012649431</v>
      </c>
    </row>
    <row r="32" spans="1:6" s="3" customFormat="1" x14ac:dyDescent="0.2">
      <c r="A32" s="272" t="s">
        <v>2452</v>
      </c>
      <c r="B32" s="314" t="s">
        <v>3947</v>
      </c>
      <c r="C32" s="303">
        <v>21</v>
      </c>
      <c r="D32" s="94">
        <v>1019975</v>
      </c>
      <c r="E32" s="94">
        <v>1023575</v>
      </c>
      <c r="F32" s="125">
        <f t="shared" si="0"/>
        <v>100.35294982720164</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3864081</v>
      </c>
      <c r="E34" s="94">
        <v>4298725</v>
      </c>
      <c r="F34" s="125">
        <f t="shared" si="0"/>
        <v>111.24831492921604</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0</v>
      </c>
      <c r="E36" s="94">
        <v>0</v>
      </c>
      <c r="F36" s="125" t="str">
        <f t="shared" si="0"/>
        <v>-</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0</v>
      </c>
      <c r="E40" s="94">
        <v>0</v>
      </c>
      <c r="F40" s="125" t="str">
        <f t="shared" si="0"/>
        <v>-</v>
      </c>
    </row>
    <row r="41" spans="1:6" s="3" customFormat="1" x14ac:dyDescent="0.2">
      <c r="A41" s="315" t="s">
        <v>2877</v>
      </c>
      <c r="B41" s="314" t="s">
        <v>3134</v>
      </c>
      <c r="C41" s="303">
        <v>30</v>
      </c>
      <c r="D41" s="97">
        <f>SUM(D42:D45)-D46</f>
        <v>156400</v>
      </c>
      <c r="E41" s="97">
        <f>SUM(E42:E45)-E46</f>
        <v>163611</v>
      </c>
      <c r="F41" s="124">
        <f t="shared" si="0"/>
        <v>104.61061381074168</v>
      </c>
    </row>
    <row r="42" spans="1:6" s="3" customFormat="1" x14ac:dyDescent="0.2">
      <c r="A42" s="132" t="s">
        <v>2878</v>
      </c>
      <c r="B42" s="314" t="s">
        <v>2886</v>
      </c>
      <c r="C42" s="303">
        <v>31</v>
      </c>
      <c r="D42" s="94">
        <v>182559</v>
      </c>
      <c r="E42" s="94">
        <v>196556</v>
      </c>
      <c r="F42" s="125">
        <f t="shared" si="0"/>
        <v>107.66711035884289</v>
      </c>
    </row>
    <row r="43" spans="1:6" s="3" customFormat="1" x14ac:dyDescent="0.2">
      <c r="A43" s="132" t="s">
        <v>2879</v>
      </c>
      <c r="B43" s="314" t="s">
        <v>2884</v>
      </c>
      <c r="C43" s="303">
        <v>32</v>
      </c>
      <c r="D43" s="94">
        <v>2196</v>
      </c>
      <c r="E43" s="94">
        <v>2196</v>
      </c>
      <c r="F43" s="125">
        <f t="shared" si="0"/>
        <v>100</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28355</v>
      </c>
      <c r="E46" s="94">
        <v>35141</v>
      </c>
      <c r="F46" s="125">
        <f t="shared" si="0"/>
        <v>123.93228707459001</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8732</v>
      </c>
      <c r="E53" s="94">
        <v>8732</v>
      </c>
      <c r="F53" s="125">
        <f t="shared" si="0"/>
        <v>100</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8732</v>
      </c>
      <c r="E56" s="94">
        <v>8732</v>
      </c>
      <c r="F56" s="125">
        <f t="shared" si="0"/>
        <v>100</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398552</v>
      </c>
      <c r="E60" s="94">
        <v>418277</v>
      </c>
      <c r="F60" s="125">
        <f t="shared" si="0"/>
        <v>104.94916598085069</v>
      </c>
    </row>
    <row r="61" spans="1:6" s="3" customFormat="1" x14ac:dyDescent="0.2">
      <c r="A61" s="132" t="s">
        <v>456</v>
      </c>
      <c r="B61" s="314" t="s">
        <v>617</v>
      </c>
      <c r="C61" s="303">
        <v>50</v>
      </c>
      <c r="D61" s="94">
        <v>398552</v>
      </c>
      <c r="E61" s="94">
        <v>418277</v>
      </c>
      <c r="F61" s="125">
        <f t="shared" si="0"/>
        <v>104.94916598085069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1059590</v>
      </c>
      <c r="E74" s="97">
        <f>E75+E84+E92+E123+E139+E151+E168+E169</f>
        <v>1378717</v>
      </c>
      <c r="F74" s="124">
        <f t="shared" si="0"/>
        <v>130.11797015826875</v>
      </c>
    </row>
    <row r="75" spans="1:6" s="3" customFormat="1" x14ac:dyDescent="0.2">
      <c r="A75" s="272" t="s">
        <v>2744</v>
      </c>
      <c r="B75" s="314" t="s">
        <v>322</v>
      </c>
      <c r="C75" s="303">
        <v>64</v>
      </c>
      <c r="D75" s="97">
        <f>+D76+D81+D82+D83</f>
        <v>41756</v>
      </c>
      <c r="E75" s="97">
        <f>+E76+E81+E82+E83</f>
        <v>113858</v>
      </c>
      <c r="F75" s="124">
        <f t="shared" si="0"/>
        <v>272.67458568828431</v>
      </c>
    </row>
    <row r="76" spans="1:6" s="3" customFormat="1" x14ac:dyDescent="0.2">
      <c r="A76" s="132" t="s">
        <v>3429</v>
      </c>
      <c r="B76" s="317" t="s">
        <v>1885</v>
      </c>
      <c r="C76" s="303">
        <v>65</v>
      </c>
      <c r="D76" s="97">
        <f>SUM(D77:D80)</f>
        <v>36078</v>
      </c>
      <c r="E76" s="97">
        <f>SUM(E77:E80)</f>
        <v>112288</v>
      </c>
      <c r="F76" s="124">
        <f t="shared" ref="F76:F139" si="1">IF(D76&gt;0,IF(E76/D76&gt;=100,"&gt;&gt;100",E76/D76*100),"-")</f>
        <v>311.23676478740509</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36078</v>
      </c>
      <c r="E78" s="94">
        <v>112288</v>
      </c>
      <c r="F78" s="125">
        <f t="shared" si="1"/>
        <v>311.23676478740509</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5678</v>
      </c>
      <c r="E82" s="94">
        <v>1570</v>
      </c>
      <c r="F82" s="125">
        <f t="shared" si="1"/>
        <v>27.650581190560057</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152889</v>
      </c>
      <c r="E84" s="97">
        <f>+E85+SUM(E88:E91)</f>
        <v>260335</v>
      </c>
      <c r="F84" s="124">
        <f t="shared" si="1"/>
        <v>170.27712915906309</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9319</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152889</v>
      </c>
      <c r="E91" s="94">
        <v>251016</v>
      </c>
      <c r="F91" s="125">
        <f t="shared" si="1"/>
        <v>164.18185742597572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149825</v>
      </c>
      <c r="E151" s="97">
        <f>SUM(E152:E154)+SUM(E162:E166)-E167</f>
        <v>245050</v>
      </c>
      <c r="F151" s="124">
        <f t="shared" si="2"/>
        <v>163.55748373101952</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13085</v>
      </c>
      <c r="E154" s="97">
        <f>SUM(E155:E161)</f>
        <v>12564</v>
      </c>
      <c r="F154" s="124">
        <f t="shared" si="2"/>
        <v>96.018341612533433</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2131</v>
      </c>
      <c r="E160" s="94">
        <v>2512</v>
      </c>
      <c r="F160" s="125">
        <f t="shared" si="2"/>
        <v>117.87893007977475</v>
      </c>
    </row>
    <row r="161" spans="1:6" s="3" customFormat="1" x14ac:dyDescent="0.2">
      <c r="A161" s="272" t="s">
        <v>3869</v>
      </c>
      <c r="B161" s="317" t="s">
        <v>4237</v>
      </c>
      <c r="C161" s="303">
        <v>150</v>
      </c>
      <c r="D161" s="94">
        <v>10954</v>
      </c>
      <c r="E161" s="94">
        <v>10052</v>
      </c>
      <c r="F161" s="125">
        <f t="shared" si="2"/>
        <v>91.765565090377947</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76877</v>
      </c>
      <c r="E163" s="94">
        <v>160655</v>
      </c>
      <c r="F163" s="125">
        <f t="shared" si="2"/>
        <v>208.9766770295407</v>
      </c>
    </row>
    <row r="164" spans="1:6" s="3" customFormat="1" x14ac:dyDescent="0.2">
      <c r="A164" s="272" t="s">
        <v>3805</v>
      </c>
      <c r="B164" s="317" t="s">
        <v>1338</v>
      </c>
      <c r="C164" s="303">
        <v>153</v>
      </c>
      <c r="D164" s="94">
        <v>32520</v>
      </c>
      <c r="E164" s="94">
        <v>61645</v>
      </c>
      <c r="F164" s="125">
        <f t="shared" si="2"/>
        <v>189.56027060270603</v>
      </c>
    </row>
    <row r="165" spans="1:6" s="3" customFormat="1" x14ac:dyDescent="0.2">
      <c r="A165" s="132" t="s">
        <v>1339</v>
      </c>
      <c r="B165" s="317" t="s">
        <v>1340</v>
      </c>
      <c r="C165" s="303">
        <v>154</v>
      </c>
      <c r="D165" s="94">
        <v>27343</v>
      </c>
      <c r="E165" s="94">
        <v>10186</v>
      </c>
      <c r="F165" s="125">
        <f t="shared" si="2"/>
        <v>37.252678930622096</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0</v>
      </c>
      <c r="E168" s="94">
        <v>0</v>
      </c>
      <c r="F168" s="125" t="str">
        <f t="shared" si="2"/>
        <v>-</v>
      </c>
    </row>
    <row r="169" spans="1:6" s="3" customFormat="1" x14ac:dyDescent="0.2">
      <c r="A169" s="132" t="s">
        <v>3810</v>
      </c>
      <c r="B169" s="314" t="s">
        <v>4238</v>
      </c>
      <c r="C169" s="303">
        <v>158</v>
      </c>
      <c r="D169" s="97">
        <f>SUM(D170:D172)</f>
        <v>715120</v>
      </c>
      <c r="E169" s="97">
        <f>SUM(E170:E172)</f>
        <v>759474</v>
      </c>
      <c r="F169" s="124">
        <f t="shared" si="2"/>
        <v>106.20231569526793</v>
      </c>
    </row>
    <row r="170" spans="1:6" s="3" customFormat="1" x14ac:dyDescent="0.2">
      <c r="A170" s="272" t="s">
        <v>2743</v>
      </c>
      <c r="B170" s="314" t="s">
        <v>4239</v>
      </c>
      <c r="C170" s="303">
        <v>159</v>
      </c>
      <c r="D170" s="94">
        <v>750</v>
      </c>
      <c r="E170" s="94">
        <v>0</v>
      </c>
      <c r="F170" s="125">
        <f t="shared" si="2"/>
        <v>0</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714370</v>
      </c>
      <c r="E172" s="94">
        <v>759474</v>
      </c>
      <c r="F172" s="125">
        <f t="shared" si="2"/>
        <v>106.31381496983356</v>
      </c>
    </row>
    <row r="173" spans="1:6" s="3" customFormat="1" x14ac:dyDescent="0.2">
      <c r="A173" s="272"/>
      <c r="B173" s="314" t="s">
        <v>1068</v>
      </c>
      <c r="C173" s="303">
        <v>162</v>
      </c>
      <c r="D173" s="97">
        <f>D174+D234</f>
        <v>43617704</v>
      </c>
      <c r="E173" s="97">
        <f>E174+E234</f>
        <v>43116385</v>
      </c>
      <c r="F173" s="124">
        <f t="shared" si="2"/>
        <v>98.85065247817721</v>
      </c>
    </row>
    <row r="174" spans="1:6" s="3" customFormat="1" x14ac:dyDescent="0.2">
      <c r="A174" s="272" t="s">
        <v>3813</v>
      </c>
      <c r="B174" s="314" t="s">
        <v>1145</v>
      </c>
      <c r="C174" s="303">
        <v>163</v>
      </c>
      <c r="D174" s="97">
        <f>D175+D186+D187+D203+D231</f>
        <v>957086</v>
      </c>
      <c r="E174" s="97">
        <f>E175+E186+E187+E203+E231</f>
        <v>1165379</v>
      </c>
      <c r="F174" s="124">
        <f t="shared" si="2"/>
        <v>121.76324802577825</v>
      </c>
    </row>
    <row r="175" spans="1:6" s="3" customFormat="1" x14ac:dyDescent="0.2">
      <c r="A175" s="272" t="s">
        <v>1181</v>
      </c>
      <c r="B175" s="314" t="s">
        <v>1547</v>
      </c>
      <c r="C175" s="303">
        <v>164</v>
      </c>
      <c r="D175" s="97">
        <f>SUM(D176:D178)+SUM(D182:D185)</f>
        <v>957026</v>
      </c>
      <c r="E175" s="97">
        <f>SUM(E176:E178)+SUM(E182:E185)</f>
        <v>1165379</v>
      </c>
      <c r="F175" s="124">
        <f t="shared" si="2"/>
        <v>121.77088187781733</v>
      </c>
    </row>
    <row r="176" spans="1:6" s="3" customFormat="1" x14ac:dyDescent="0.2">
      <c r="A176" s="272" t="s">
        <v>1182</v>
      </c>
      <c r="B176" s="314" t="s">
        <v>1183</v>
      </c>
      <c r="C176" s="303">
        <v>165</v>
      </c>
      <c r="D176" s="94">
        <v>689466</v>
      </c>
      <c r="E176" s="94">
        <v>738904</v>
      </c>
      <c r="F176" s="125">
        <f t="shared" si="2"/>
        <v>107.17047686180319</v>
      </c>
    </row>
    <row r="177" spans="1:6" s="3" customFormat="1" x14ac:dyDescent="0.2">
      <c r="A177" s="272" t="s">
        <v>1184</v>
      </c>
      <c r="B177" s="314" t="s">
        <v>1185</v>
      </c>
      <c r="C177" s="303">
        <v>166</v>
      </c>
      <c r="D177" s="94">
        <v>120859</v>
      </c>
      <c r="E177" s="94">
        <v>114792</v>
      </c>
      <c r="F177" s="125">
        <f t="shared" si="2"/>
        <v>94.98010077859324</v>
      </c>
    </row>
    <row r="178" spans="1:6" s="3" customFormat="1" x14ac:dyDescent="0.2">
      <c r="A178" s="272" t="s">
        <v>1186</v>
      </c>
      <c r="B178" s="317" t="s">
        <v>2842</v>
      </c>
      <c r="C178" s="303">
        <v>167</v>
      </c>
      <c r="D178" s="97">
        <f>SUM(D179:D181)</f>
        <v>879</v>
      </c>
      <c r="E178" s="97">
        <f>SUM(E179:E181)</f>
        <v>1373</v>
      </c>
      <c r="F178" s="124">
        <f t="shared" si="2"/>
        <v>156.20022753128555</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879</v>
      </c>
      <c r="E181" s="94">
        <v>1373</v>
      </c>
      <c r="F181" s="125">
        <f t="shared" si="2"/>
        <v>156.20022753128555</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145822</v>
      </c>
      <c r="E185" s="94">
        <v>310310</v>
      </c>
      <c r="F185" s="125">
        <f t="shared" si="2"/>
        <v>212.80053764178243</v>
      </c>
    </row>
    <row r="186" spans="1:6" s="3" customFormat="1" x14ac:dyDescent="0.2">
      <c r="A186" s="272" t="s">
        <v>3033</v>
      </c>
      <c r="B186" s="314" t="s">
        <v>3034</v>
      </c>
      <c r="C186" s="303">
        <v>175</v>
      </c>
      <c r="D186" s="94">
        <v>60</v>
      </c>
      <c r="E186" s="94">
        <v>0</v>
      </c>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42660618</v>
      </c>
      <c r="E234" s="97">
        <f>+E235+E243-E247+E251+E252+E253</f>
        <v>41951006</v>
      </c>
      <c r="F234" s="124">
        <f t="shared" si="3"/>
        <v>98.336611063627828</v>
      </c>
    </row>
    <row r="235" spans="1:6" s="3" customFormat="1" x14ac:dyDescent="0.2">
      <c r="A235" s="132" t="s">
        <v>1279</v>
      </c>
      <c r="B235" s="314" t="s">
        <v>3395</v>
      </c>
      <c r="C235" s="303">
        <v>224</v>
      </c>
      <c r="D235" s="97">
        <f>D236-D239</f>
        <v>42569866</v>
      </c>
      <c r="E235" s="97">
        <f>E236-E239</f>
        <v>41749419</v>
      </c>
      <c r="F235" s="124">
        <f t="shared" si="3"/>
        <v>98.07270476256609</v>
      </c>
    </row>
    <row r="236" spans="1:6" s="3" customFormat="1" x14ac:dyDescent="0.2">
      <c r="A236" s="132" t="s">
        <v>1280</v>
      </c>
      <c r="B236" s="314" t="s">
        <v>3396</v>
      </c>
      <c r="C236" s="303">
        <v>225</v>
      </c>
      <c r="D236" s="97">
        <f>SUM(D237:D238)</f>
        <v>42569866</v>
      </c>
      <c r="E236" s="97">
        <f>SUM(E237:E238)</f>
        <v>41749419</v>
      </c>
      <c r="F236" s="124">
        <f t="shared" si="3"/>
        <v>98.07270476256609</v>
      </c>
    </row>
    <row r="237" spans="1:6" s="3" customFormat="1" x14ac:dyDescent="0.2">
      <c r="A237" s="132" t="s">
        <v>1281</v>
      </c>
      <c r="B237" s="314" t="s">
        <v>1282</v>
      </c>
      <c r="C237" s="303">
        <v>226</v>
      </c>
      <c r="D237" s="94">
        <v>42569866</v>
      </c>
      <c r="E237" s="94">
        <v>41749419</v>
      </c>
      <c r="F237" s="125">
        <f t="shared" si="3"/>
        <v>98.07270476256609</v>
      </c>
    </row>
    <row r="238" spans="1:6" s="3" customFormat="1" x14ac:dyDescent="0.2">
      <c r="A238" s="132" t="s">
        <v>1283</v>
      </c>
      <c r="B238" s="314" t="s">
        <v>1284</v>
      </c>
      <c r="C238" s="303">
        <v>227</v>
      </c>
      <c r="D238" s="94">
        <v>0</v>
      </c>
      <c r="E238" s="94">
        <v>0</v>
      </c>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516265</v>
      </c>
      <c r="E243" s="97">
        <f>SUM(E244:E246)</f>
        <v>615235</v>
      </c>
      <c r="F243" s="124">
        <f t="shared" si="3"/>
        <v>119.17038730109537</v>
      </c>
    </row>
    <row r="244" spans="1:6" s="3" customFormat="1" x14ac:dyDescent="0.2">
      <c r="A244" s="132" t="s">
        <v>2861</v>
      </c>
      <c r="B244" s="314" t="s">
        <v>4121</v>
      </c>
      <c r="C244" s="303">
        <v>233</v>
      </c>
      <c r="D244" s="94">
        <v>516265</v>
      </c>
      <c r="E244" s="94">
        <v>615235</v>
      </c>
      <c r="F244" s="125">
        <f t="shared" si="3"/>
        <v>119.17038730109537</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575668</v>
      </c>
      <c r="E247" s="97">
        <f>SUM(E248:E250)</f>
        <v>658698</v>
      </c>
      <c r="F247" s="124">
        <f t="shared" si="3"/>
        <v>114.42324395311185</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575668</v>
      </c>
      <c r="E249" s="94">
        <v>658698</v>
      </c>
      <c r="F249" s="125">
        <f t="shared" si="3"/>
        <v>114.42324395311185</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150155</v>
      </c>
      <c r="E251" s="94">
        <v>245050</v>
      </c>
      <c r="F251" s="125">
        <f t="shared" si="3"/>
        <v>163.19802870367289</v>
      </c>
    </row>
    <row r="252" spans="1:6" s="3" customFormat="1" x14ac:dyDescent="0.2">
      <c r="A252" s="132" t="s">
        <v>2595</v>
      </c>
      <c r="B252" s="317" t="s">
        <v>1574</v>
      </c>
      <c r="C252" s="303">
        <v>241</v>
      </c>
      <c r="D252" s="94">
        <v>0</v>
      </c>
      <c r="E252" s="94">
        <v>0</v>
      </c>
      <c r="F252" s="125" t="str">
        <f t="shared" si="3"/>
        <v>-</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v>0</v>
      </c>
      <c r="E256" s="95">
        <v>0</v>
      </c>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35580</v>
      </c>
      <c r="E260" s="94">
        <v>129807</v>
      </c>
      <c r="F260" s="125">
        <f t="shared" si="4"/>
        <v>364.83136593591905</v>
      </c>
    </row>
    <row r="261" spans="1:6" s="3" customFormat="1" x14ac:dyDescent="0.2">
      <c r="A261" s="132" t="s">
        <v>3171</v>
      </c>
      <c r="B261" s="314" t="s">
        <v>3173</v>
      </c>
      <c r="C261" s="303">
        <v>249</v>
      </c>
      <c r="D261" s="94">
        <v>114245</v>
      </c>
      <c r="E261" s="94">
        <v>115243</v>
      </c>
      <c r="F261" s="125">
        <f t="shared" si="4"/>
        <v>100.8735612061797</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0</v>
      </c>
      <c r="E263" s="94">
        <v>0</v>
      </c>
      <c r="F263" s="125" t="str">
        <f t="shared" si="4"/>
        <v>-</v>
      </c>
    </row>
    <row r="264" spans="1:6" s="3" customFormat="1" x14ac:dyDescent="0.2">
      <c r="A264" s="321" t="s">
        <v>3401</v>
      </c>
      <c r="B264" s="322" t="s">
        <v>3402</v>
      </c>
      <c r="C264" s="303">
        <v>252</v>
      </c>
      <c r="D264" s="94">
        <v>0</v>
      </c>
      <c r="E264" s="94">
        <v>0</v>
      </c>
      <c r="F264" s="125"/>
    </row>
    <row r="265" spans="1:6" s="3" customFormat="1" x14ac:dyDescent="0.2">
      <c r="A265" s="321" t="s">
        <v>3403</v>
      </c>
      <c r="B265" s="322" t="s">
        <v>3404</v>
      </c>
      <c r="C265" s="303">
        <v>253</v>
      </c>
      <c r="D265" s="94">
        <v>0</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0</v>
      </c>
      <c r="E286" s="94">
        <v>0</v>
      </c>
      <c r="F286" s="125"/>
    </row>
    <row r="287" spans="1:6" s="3" customFormat="1" x14ac:dyDescent="0.2">
      <c r="A287" s="132" t="s">
        <v>3177</v>
      </c>
      <c r="B287" s="314" t="s">
        <v>3273</v>
      </c>
      <c r="C287" s="303">
        <v>275</v>
      </c>
      <c r="D287" s="94">
        <v>4436</v>
      </c>
      <c r="E287" s="94">
        <v>5946</v>
      </c>
      <c r="F287" s="125">
        <f t="shared" si="4"/>
        <v>134.03967538322814</v>
      </c>
    </row>
    <row r="288" spans="1:6" s="3" customFormat="1" x14ac:dyDescent="0.2">
      <c r="A288" s="132" t="s">
        <v>3177</v>
      </c>
      <c r="B288" s="314" t="s">
        <v>3274</v>
      </c>
      <c r="C288" s="303">
        <v>276</v>
      </c>
      <c r="D288" s="94">
        <v>952590</v>
      </c>
      <c r="E288" s="94">
        <v>1159433</v>
      </c>
      <c r="F288" s="125">
        <f t="shared" si="4"/>
        <v>121.71374883213136</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60</v>
      </c>
      <c r="E290" s="94">
        <v>0</v>
      </c>
      <c r="F290" s="125">
        <f t="shared" si="4"/>
        <v>0</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v>0</v>
      </c>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0</v>
      </c>
      <c r="E298" s="94">
        <v>0</v>
      </c>
      <c r="F298" s="125"/>
    </row>
    <row r="299" spans="1:6" s="3" customFormat="1" x14ac:dyDescent="0.2">
      <c r="A299" s="321">
        <v>23955</v>
      </c>
      <c r="B299" s="323" t="s">
        <v>2056</v>
      </c>
      <c r="C299" s="303">
        <v>287</v>
      </c>
      <c r="D299" s="94">
        <v>0</v>
      </c>
      <c r="E299" s="94">
        <v>0</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81906</v>
      </c>
      <c r="F301" s="125"/>
    </row>
    <row r="302" spans="1:6" s="3" customFormat="1" x14ac:dyDescent="0.2">
      <c r="A302" s="132">
        <v>23958</v>
      </c>
      <c r="B302" s="104" t="s">
        <v>2059</v>
      </c>
      <c r="C302" s="303">
        <v>290</v>
      </c>
      <c r="D302" s="94">
        <v>0</v>
      </c>
      <c r="E302" s="94">
        <v>0</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Darko Domjanić</v>
      </c>
      <c r="B325" s="291"/>
      <c r="D325" s="293"/>
      <c r="E325" s="293"/>
      <c r="F325" s="291"/>
      <c r="G325" s="307"/>
    </row>
    <row r="326" spans="1:7" s="292" customFormat="1" ht="15" customHeight="1" x14ac:dyDescent="0.2">
      <c r="A326" s="291" t="str">
        <f>IF(RefStr!H27="","Telefon za kontakt: _________________","Telefon za kontakt: " &amp; RefStr!H27)</f>
        <v>Telefon za kontakt: 01/6454-962</v>
      </c>
      <c r="B326" s="291"/>
      <c r="F326" s="291"/>
      <c r="G326" s="307"/>
    </row>
    <row r="327" spans="1:7" s="292" customFormat="1" ht="15" customHeight="1" x14ac:dyDescent="0.2">
      <c r="A327" s="291" t="str">
        <f>IF(RefStr!H33="","Odgovorna osoba: _____________________________","Odgovorna osoba: " &amp; RefStr!H33)</f>
        <v>Odgovorna osoba: Vesna Vrbanović Jančić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232:E233 D237:E238 D244:E246 D248:E253 D179:E186 D240:E242 D15:E17 D20:E24 D26:E34 D42:E46 D52:E57 D59:E61 D77:E83 D86:E91 D152:E153 D170:E172 D176:E177 D256:E256 D36:E40 D48:E50 D63:E68 D70:E73 D94:E110 D112:E122 D125:E130 D132:E138 D141:E146 D148:E150 D155:E168 D189:E194 D196:E202 D205:E220 D222:E230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30" zoomScaleNormal="130" workbookViewId="0">
      <pane ySplit="1" topLeftCell="A116" activePane="bottomLeft" state="frozen"/>
      <selection pane="bottomLeft" activeCell="D133" sqref="D1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14881</v>
      </c>
      <c r="C4" s="429"/>
      <c r="D4" s="429"/>
      <c r="E4" s="430">
        <f>SUM(Skriveni!G1287:G1423)</f>
        <v>16088044.200000001</v>
      </c>
      <c r="F4" s="431"/>
    </row>
    <row r="5" spans="1:6" ht="15" customHeight="1" x14ac:dyDescent="0.2">
      <c r="B5" s="428" t="str">
        <f>"Naziv: "&amp;IF(RefStr!B10&lt;&gt;"",RefStr!B10,"_______________________________________")</f>
        <v>Naziv: Osnovna škola Pavleka Miškine</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10697252</v>
      </c>
      <c r="E121" s="97">
        <f>E122+E125+E128+E129+SUM(E132:E135)</f>
        <v>11909857</v>
      </c>
      <c r="F121" s="125">
        <f t="shared" si="1"/>
        <v>111.33566826321378</v>
      </c>
    </row>
    <row r="122" spans="1:6" s="3" customFormat="1" x14ac:dyDescent="0.2">
      <c r="A122" s="132" t="s">
        <v>2919</v>
      </c>
      <c r="B122" s="105" t="s">
        <v>3973</v>
      </c>
      <c r="C122" s="303">
        <v>111</v>
      </c>
      <c r="D122" s="97">
        <f>SUM(D123:D124)</f>
        <v>10109391</v>
      </c>
      <c r="E122" s="97">
        <f>SUM(E123:E124)</f>
        <v>11373166</v>
      </c>
      <c r="F122" s="125">
        <f t="shared" si="1"/>
        <v>112.50100030753583</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10109391</v>
      </c>
      <c r="E124" s="94">
        <v>11373166</v>
      </c>
      <c r="F124" s="125">
        <f t="shared" si="1"/>
        <v>112.50100030753583</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587861</v>
      </c>
      <c r="E133" s="94">
        <v>536691</v>
      </c>
      <c r="F133" s="125">
        <f t="shared" si="1"/>
        <v>91.295561365696997</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10697252</v>
      </c>
      <c r="E148" s="107">
        <f>E12+E29+E35+E42+E82+E89+E96+E114+E121+E136</f>
        <v>11909857</v>
      </c>
      <c r="F148" s="126">
        <f t="shared" si="2"/>
        <v>111.33566826321378</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Darko Domjanić</v>
      </c>
      <c r="B151" s="291"/>
      <c r="D151" s="293"/>
      <c r="E151" s="293"/>
      <c r="F151" s="291"/>
      <c r="G151" s="307"/>
    </row>
    <row r="152" spans="1:7" s="292" customFormat="1" ht="15" customHeight="1" x14ac:dyDescent="0.2">
      <c r="A152" s="291" t="str">
        <f>IF(RefStr!H27="","Telefon za kontakt: _________________","Telefon za kontakt: " &amp; RefStr!H27)</f>
        <v>Telefon za kontakt: 01/6454-962</v>
      </c>
      <c r="B152" s="291"/>
      <c r="E152" s="291"/>
      <c r="F152" s="291"/>
      <c r="G152" s="307"/>
    </row>
    <row r="153" spans="1:7" s="292" customFormat="1" ht="15" customHeight="1" x14ac:dyDescent="0.2">
      <c r="A153" s="291" t="str">
        <f>IF(RefStr!H33="","Odgovorna osoba: _____________________________","Odgovorna osoba: " &amp; RefStr!H33)</f>
        <v>Odgovorna osoba: Vesna Vrbanović Jančić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zoomScale="130" zoomScaleNormal="130" workbookViewId="0">
      <pane ySplit="1" topLeftCell="A2" activePane="bottomLeft" state="frozen"/>
      <selection pane="bottomLeft" activeCell="E56" sqref="E5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14881</v>
      </c>
      <c r="C4" s="450"/>
      <c r="D4" s="430">
        <f>SUM(Skriveni!G1424:G1467)</f>
        <v>0</v>
      </c>
      <c r="E4" s="431"/>
    </row>
    <row r="5" spans="1:6" ht="15" customHeight="1" x14ac:dyDescent="0.2">
      <c r="B5" s="428" t="str">
        <f>"Naziv: "&amp;IF(RefStr!B10&lt;&gt;"",RefStr!B10,"_______________________________________")</f>
        <v>Naziv: Osnovna škola Pavleka Miškine</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v>0</v>
      </c>
      <c r="E15" s="135">
        <v>0</v>
      </c>
    </row>
    <row r="16" spans="1:6" s="3" customFormat="1" ht="14.1" customHeight="1" x14ac:dyDescent="0.2">
      <c r="A16" s="301" t="s">
        <v>1215</v>
      </c>
      <c r="B16" s="302" t="s">
        <v>130</v>
      </c>
      <c r="C16" s="303">
        <v>5</v>
      </c>
      <c r="D16" s="94">
        <v>0</v>
      </c>
      <c r="E16" s="135">
        <v>0</v>
      </c>
    </row>
    <row r="17" spans="1:5" s="3" customFormat="1" ht="14.1" customHeight="1" x14ac:dyDescent="0.2">
      <c r="A17" s="301" t="s">
        <v>1215</v>
      </c>
      <c r="B17" s="302" t="s">
        <v>451</v>
      </c>
      <c r="C17" s="303">
        <v>6</v>
      </c>
      <c r="D17" s="94">
        <v>0</v>
      </c>
      <c r="E17" s="135">
        <v>0</v>
      </c>
    </row>
    <row r="18" spans="1:5" s="3" customFormat="1" ht="14.1" customHeight="1" x14ac:dyDescent="0.2">
      <c r="A18" s="301" t="s">
        <v>1215</v>
      </c>
      <c r="B18" s="302" t="s">
        <v>131</v>
      </c>
      <c r="C18" s="303">
        <v>7</v>
      </c>
      <c r="D18" s="94">
        <v>0</v>
      </c>
      <c r="E18" s="135">
        <v>0</v>
      </c>
    </row>
    <row r="19" spans="1:5" s="3" customFormat="1" ht="14.1" customHeight="1" x14ac:dyDescent="0.2">
      <c r="A19" s="301" t="s">
        <v>1215</v>
      </c>
      <c r="B19" s="302" t="s">
        <v>2676</v>
      </c>
      <c r="C19" s="303">
        <v>8</v>
      </c>
      <c r="D19" s="94">
        <v>0</v>
      </c>
      <c r="E19" s="135">
        <v>0</v>
      </c>
    </row>
    <row r="20" spans="1:5" s="3" customFormat="1" ht="14.1" customHeight="1" x14ac:dyDescent="0.2">
      <c r="A20" s="301" t="s">
        <v>1215</v>
      </c>
      <c r="B20" s="302" t="s">
        <v>132</v>
      </c>
      <c r="C20" s="303">
        <v>9</v>
      </c>
      <c r="D20" s="94">
        <v>0</v>
      </c>
      <c r="E20" s="135">
        <v>0</v>
      </c>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v>0</v>
      </c>
      <c r="E22" s="135">
        <v>0</v>
      </c>
    </row>
    <row r="23" spans="1:5" s="3" customFormat="1" ht="14.1" customHeight="1" x14ac:dyDescent="0.2">
      <c r="A23" s="301" t="s">
        <v>1215</v>
      </c>
      <c r="B23" s="302" t="s">
        <v>166</v>
      </c>
      <c r="C23" s="303">
        <v>12</v>
      </c>
      <c r="D23" s="94">
        <v>0</v>
      </c>
      <c r="E23" s="135">
        <v>0</v>
      </c>
    </row>
    <row r="24" spans="1:5" s="3" customFormat="1" ht="14.1" customHeight="1" x14ac:dyDescent="0.2">
      <c r="A24" s="301" t="s">
        <v>1215</v>
      </c>
      <c r="B24" s="302" t="s">
        <v>2677</v>
      </c>
      <c r="C24" s="303">
        <v>13</v>
      </c>
      <c r="D24" s="94">
        <v>0</v>
      </c>
      <c r="E24" s="135">
        <v>0</v>
      </c>
    </row>
    <row r="25" spans="1:5" s="3" customFormat="1" ht="14.1" customHeight="1" x14ac:dyDescent="0.2">
      <c r="A25" s="301" t="s">
        <v>1215</v>
      </c>
      <c r="B25" s="302" t="s">
        <v>4265</v>
      </c>
      <c r="C25" s="303">
        <v>14</v>
      </c>
      <c r="D25" s="94">
        <v>0</v>
      </c>
      <c r="E25" s="135">
        <v>0</v>
      </c>
    </row>
    <row r="26" spans="1:5" s="3" customFormat="1" ht="14.1" customHeight="1" x14ac:dyDescent="0.2">
      <c r="A26" s="301" t="s">
        <v>1215</v>
      </c>
      <c r="B26" s="302" t="s">
        <v>4266</v>
      </c>
      <c r="C26" s="303">
        <v>15</v>
      </c>
      <c r="D26" s="94">
        <v>0</v>
      </c>
      <c r="E26" s="135">
        <v>0</v>
      </c>
    </row>
    <row r="27" spans="1:5" s="3" customFormat="1" ht="14.1" customHeight="1" x14ac:dyDescent="0.2">
      <c r="A27" s="301" t="s">
        <v>1215</v>
      </c>
      <c r="B27" s="302" t="s">
        <v>4267</v>
      </c>
      <c r="C27" s="303">
        <v>16</v>
      </c>
      <c r="D27" s="94">
        <v>0</v>
      </c>
      <c r="E27" s="135">
        <v>0</v>
      </c>
    </row>
    <row r="28" spans="1:5" s="3" customFormat="1" ht="14.1" customHeight="1" x14ac:dyDescent="0.2">
      <c r="A28" s="301" t="s">
        <v>1215</v>
      </c>
      <c r="B28" s="302" t="s">
        <v>3809</v>
      </c>
      <c r="C28" s="303">
        <v>17</v>
      </c>
      <c r="D28" s="94">
        <v>0</v>
      </c>
      <c r="E28" s="135">
        <v>0</v>
      </c>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v>0</v>
      </c>
      <c r="E31" s="135">
        <v>0</v>
      </c>
    </row>
    <row r="32" spans="1:5" s="3" customFormat="1" ht="14.1" customHeight="1" x14ac:dyDescent="0.2">
      <c r="A32" s="301" t="s">
        <v>1215</v>
      </c>
      <c r="B32" s="302" t="s">
        <v>130</v>
      </c>
      <c r="C32" s="303">
        <v>21</v>
      </c>
      <c r="D32" s="94">
        <v>0</v>
      </c>
      <c r="E32" s="135">
        <v>0</v>
      </c>
    </row>
    <row r="33" spans="1:5" s="3" customFormat="1" ht="14.1" customHeight="1" x14ac:dyDescent="0.2">
      <c r="A33" s="301" t="s">
        <v>1215</v>
      </c>
      <c r="B33" s="302" t="s">
        <v>451</v>
      </c>
      <c r="C33" s="303">
        <v>22</v>
      </c>
      <c r="D33" s="94">
        <v>0</v>
      </c>
      <c r="E33" s="135">
        <v>0</v>
      </c>
    </row>
    <row r="34" spans="1:5" s="3" customFormat="1" ht="14.1" customHeight="1" x14ac:dyDescent="0.2">
      <c r="A34" s="301" t="s">
        <v>1215</v>
      </c>
      <c r="B34" s="302" t="s">
        <v>131</v>
      </c>
      <c r="C34" s="303">
        <v>23</v>
      </c>
      <c r="D34" s="94">
        <v>0</v>
      </c>
      <c r="E34" s="135">
        <v>0</v>
      </c>
    </row>
    <row r="35" spans="1:5" s="3" customFormat="1" ht="14.1" customHeight="1" x14ac:dyDescent="0.2">
      <c r="A35" s="301" t="s">
        <v>1215</v>
      </c>
      <c r="B35" s="302" t="s">
        <v>2676</v>
      </c>
      <c r="C35" s="303">
        <v>24</v>
      </c>
      <c r="D35" s="94">
        <v>0</v>
      </c>
      <c r="E35" s="135">
        <v>0</v>
      </c>
    </row>
    <row r="36" spans="1:5" s="3" customFormat="1" ht="14.1" customHeight="1" x14ac:dyDescent="0.2">
      <c r="A36" s="301" t="s">
        <v>1215</v>
      </c>
      <c r="B36" s="302" t="s">
        <v>132</v>
      </c>
      <c r="C36" s="303">
        <v>25</v>
      </c>
      <c r="D36" s="94">
        <v>0</v>
      </c>
      <c r="E36" s="135">
        <v>0</v>
      </c>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v>0</v>
      </c>
      <c r="E38" s="135">
        <v>0</v>
      </c>
    </row>
    <row r="39" spans="1:5" s="3" customFormat="1" ht="14.1" customHeight="1" x14ac:dyDescent="0.2">
      <c r="A39" s="301" t="s">
        <v>1215</v>
      </c>
      <c r="B39" s="302" t="s">
        <v>166</v>
      </c>
      <c r="C39" s="303">
        <v>28</v>
      </c>
      <c r="D39" s="94">
        <v>0</v>
      </c>
      <c r="E39" s="135">
        <v>0</v>
      </c>
    </row>
    <row r="40" spans="1:5" s="3" customFormat="1" ht="14.1" customHeight="1" x14ac:dyDescent="0.2">
      <c r="A40" s="301" t="s">
        <v>1215</v>
      </c>
      <c r="B40" s="302" t="s">
        <v>2677</v>
      </c>
      <c r="C40" s="303">
        <v>29</v>
      </c>
      <c r="D40" s="94">
        <v>0</v>
      </c>
      <c r="E40" s="135">
        <v>0</v>
      </c>
    </row>
    <row r="41" spans="1:5" s="3" customFormat="1" ht="14.1" customHeight="1" x14ac:dyDescent="0.2">
      <c r="A41" s="301" t="s">
        <v>1215</v>
      </c>
      <c r="B41" s="302" t="s">
        <v>4265</v>
      </c>
      <c r="C41" s="303">
        <v>30</v>
      </c>
      <c r="D41" s="94">
        <v>0</v>
      </c>
      <c r="E41" s="135">
        <v>0</v>
      </c>
    </row>
    <row r="42" spans="1:5" s="3" customFormat="1" ht="14.1" customHeight="1" x14ac:dyDescent="0.2">
      <c r="A42" s="301" t="s">
        <v>1215</v>
      </c>
      <c r="B42" s="302" t="s">
        <v>4266</v>
      </c>
      <c r="C42" s="303">
        <v>31</v>
      </c>
      <c r="D42" s="94">
        <v>0</v>
      </c>
      <c r="E42" s="135">
        <v>0</v>
      </c>
    </row>
    <row r="43" spans="1:5" s="3" customFormat="1" ht="14.1" customHeight="1" x14ac:dyDescent="0.2">
      <c r="A43" s="301" t="s">
        <v>1215</v>
      </c>
      <c r="B43" s="302" t="s">
        <v>4267</v>
      </c>
      <c r="C43" s="303">
        <v>32</v>
      </c>
      <c r="D43" s="94">
        <v>0</v>
      </c>
      <c r="E43" s="135">
        <v>0</v>
      </c>
    </row>
    <row r="44" spans="1:5" s="3" customFormat="1" ht="14.1" customHeight="1" x14ac:dyDescent="0.2">
      <c r="A44" s="301" t="s">
        <v>1215</v>
      </c>
      <c r="B44" s="302" t="s">
        <v>3809</v>
      </c>
      <c r="C44" s="303">
        <v>33</v>
      </c>
      <c r="D44" s="94">
        <v>0</v>
      </c>
      <c r="E44" s="135">
        <v>0</v>
      </c>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v>0</v>
      </c>
      <c r="E47" s="135">
        <v>0</v>
      </c>
    </row>
    <row r="48" spans="1:5" s="3" customFormat="1" ht="14.1" customHeight="1" x14ac:dyDescent="0.2">
      <c r="A48" s="301" t="s">
        <v>1215</v>
      </c>
      <c r="B48" s="302" t="s">
        <v>3034</v>
      </c>
      <c r="C48" s="303">
        <v>37</v>
      </c>
      <c r="D48" s="94">
        <v>0</v>
      </c>
      <c r="E48" s="135">
        <v>0</v>
      </c>
    </row>
    <row r="49" spans="1:7" s="3" customFormat="1" ht="14.1" customHeight="1" x14ac:dyDescent="0.2">
      <c r="A49" s="301" t="s">
        <v>1215</v>
      </c>
      <c r="B49" s="302" t="s">
        <v>1881</v>
      </c>
      <c r="C49" s="303">
        <v>38</v>
      </c>
      <c r="D49" s="94">
        <v>0</v>
      </c>
      <c r="E49" s="135">
        <v>0</v>
      </c>
    </row>
    <row r="50" spans="1:7" s="3" customFormat="1" ht="14.1" customHeight="1" x14ac:dyDescent="0.2">
      <c r="A50" s="301" t="s">
        <v>1215</v>
      </c>
      <c r="B50" s="302" t="s">
        <v>2678</v>
      </c>
      <c r="C50" s="303">
        <v>39</v>
      </c>
      <c r="D50" s="94">
        <v>0</v>
      </c>
      <c r="E50" s="135">
        <v>0</v>
      </c>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v>0</v>
      </c>
      <c r="E52" s="135">
        <v>0</v>
      </c>
    </row>
    <row r="53" spans="1:7" s="3" customFormat="1" ht="14.1" customHeight="1" x14ac:dyDescent="0.2">
      <c r="A53" s="301" t="s">
        <v>1215</v>
      </c>
      <c r="B53" s="302" t="s">
        <v>3034</v>
      </c>
      <c r="C53" s="303">
        <v>42</v>
      </c>
      <c r="D53" s="94">
        <v>0</v>
      </c>
      <c r="E53" s="135">
        <v>0</v>
      </c>
    </row>
    <row r="54" spans="1:7" s="3" customFormat="1" ht="14.1" customHeight="1" x14ac:dyDescent="0.2">
      <c r="A54" s="301" t="s">
        <v>1215</v>
      </c>
      <c r="B54" s="302" t="s">
        <v>1881</v>
      </c>
      <c r="C54" s="303">
        <v>43</v>
      </c>
      <c r="D54" s="94">
        <v>0</v>
      </c>
      <c r="E54" s="135">
        <v>0</v>
      </c>
    </row>
    <row r="55" spans="1:7" s="3" customFormat="1" ht="14.1" customHeight="1" x14ac:dyDescent="0.2">
      <c r="A55" s="304"/>
      <c r="B55" s="305" t="s">
        <v>2678</v>
      </c>
      <c r="C55" s="306">
        <v>44</v>
      </c>
      <c r="D55" s="95">
        <v>0</v>
      </c>
      <c r="E55" s="136">
        <v>0</v>
      </c>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Darko Domjanić</v>
      </c>
      <c r="B59" s="291"/>
      <c r="D59" s="293"/>
      <c r="E59" s="293"/>
      <c r="F59" s="291"/>
      <c r="G59" s="307"/>
    </row>
    <row r="60" spans="1:7" s="292" customFormat="1" ht="15" customHeight="1" x14ac:dyDescent="0.2">
      <c r="A60" s="291" t="str">
        <f>IF(RefStr!H27="","Telefon za kontakt: _________________","Telefon za kontakt: " &amp; RefStr!H27)</f>
        <v>Telefon za kontakt: 01/6454-962</v>
      </c>
      <c r="B60" s="291"/>
      <c r="F60" s="291"/>
      <c r="G60" s="307"/>
    </row>
    <row r="61" spans="1:7" s="292" customFormat="1" ht="15" customHeight="1" x14ac:dyDescent="0.2">
      <c r="A61" s="291" t="str">
        <f>IF(RefStr!H33="","Odgovorna osoba: _____________________________","Odgovorna osoba: " &amp; RefStr!H33)</f>
        <v>Odgovorna osoba: Vesna Vrbanović Jančić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130" zoomScaleNormal="130" workbookViewId="0">
      <pane ySplit="1" topLeftCell="A2" activePane="bottomLeft" state="frozen"/>
      <selection pane="bottomLeft" activeCell="B16" sqref="B1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14881</v>
      </c>
      <c r="C4" s="430">
        <f>SUM(Skriveni!G1468:G1561)</f>
        <v>1063695.1559999997</v>
      </c>
      <c r="D4" s="431"/>
    </row>
    <row r="5" spans="1:5" s="23" customFormat="1" ht="15" customHeight="1" x14ac:dyDescent="0.2">
      <c r="B5" s="98" t="str">
        <f>"Naziv: "&amp;IF(RefStr!B10&lt;&gt;"",RefStr!B10,"_______________________________________")</f>
        <v>Naziv: Osnovna škola Pavleka Miškine</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957086</v>
      </c>
    </row>
    <row r="13" spans="1:5" s="2" customFormat="1" x14ac:dyDescent="0.2">
      <c r="A13" s="270"/>
      <c r="B13" s="271" t="s">
        <v>2062</v>
      </c>
      <c r="C13" s="264">
        <v>2</v>
      </c>
      <c r="D13" s="140">
        <f>D14+D15+D23+D24</f>
        <v>11204283</v>
      </c>
    </row>
    <row r="14" spans="1:5" s="2" customFormat="1" x14ac:dyDescent="0.2">
      <c r="A14" s="270"/>
      <c r="B14" s="271" t="s">
        <v>4041</v>
      </c>
      <c r="C14" s="264">
        <v>3</v>
      </c>
      <c r="D14" s="141">
        <v>0</v>
      </c>
    </row>
    <row r="15" spans="1:5" s="2" customFormat="1" x14ac:dyDescent="0.2">
      <c r="A15" s="270" t="s">
        <v>1181</v>
      </c>
      <c r="B15" s="271" t="s">
        <v>3078</v>
      </c>
      <c r="C15" s="264">
        <v>4</v>
      </c>
      <c r="D15" s="140">
        <f>SUM(D16:D22)</f>
        <v>11046806</v>
      </c>
    </row>
    <row r="16" spans="1:5" s="2" customFormat="1" x14ac:dyDescent="0.2">
      <c r="A16" s="272" t="s">
        <v>1182</v>
      </c>
      <c r="B16" s="273" t="s">
        <v>1183</v>
      </c>
      <c r="C16" s="264">
        <v>5</v>
      </c>
      <c r="D16" s="141">
        <v>8802705</v>
      </c>
    </row>
    <row r="17" spans="1:4" s="2" customFormat="1" x14ac:dyDescent="0.2">
      <c r="A17" s="272" t="s">
        <v>1184</v>
      </c>
      <c r="B17" s="273" t="s">
        <v>1185</v>
      </c>
      <c r="C17" s="264">
        <v>6</v>
      </c>
      <c r="D17" s="141">
        <v>2043733</v>
      </c>
    </row>
    <row r="18" spans="1:4" s="2" customFormat="1" x14ac:dyDescent="0.2">
      <c r="A18" s="272" t="s">
        <v>1186</v>
      </c>
      <c r="B18" s="273" t="s">
        <v>1187</v>
      </c>
      <c r="C18" s="264">
        <v>7</v>
      </c>
      <c r="D18" s="141">
        <v>9019</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0</v>
      </c>
    </row>
    <row r="22" spans="1:4" s="2" customFormat="1" x14ac:dyDescent="0.2">
      <c r="A22" s="272" t="s">
        <v>1193</v>
      </c>
      <c r="B22" s="273" t="s">
        <v>3032</v>
      </c>
      <c r="C22" s="264">
        <v>11</v>
      </c>
      <c r="D22" s="141">
        <v>191349</v>
      </c>
    </row>
    <row r="23" spans="1:4" s="2" customFormat="1" x14ac:dyDescent="0.2">
      <c r="A23" s="270" t="s">
        <v>3033</v>
      </c>
      <c r="B23" s="271" t="s">
        <v>3034</v>
      </c>
      <c r="C23" s="264">
        <v>12</v>
      </c>
      <c r="D23" s="141">
        <v>157477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0</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10995990</v>
      </c>
    </row>
    <row r="31" spans="1:4" s="2" customFormat="1" x14ac:dyDescent="0.2">
      <c r="A31" s="272"/>
      <c r="B31" s="271" t="s">
        <v>4041</v>
      </c>
      <c r="C31" s="264">
        <v>20</v>
      </c>
      <c r="D31" s="141">
        <v>0</v>
      </c>
    </row>
    <row r="32" spans="1:4" s="2" customFormat="1" x14ac:dyDescent="0.2">
      <c r="A32" s="270" t="s">
        <v>1181</v>
      </c>
      <c r="B32" s="271" t="s">
        <v>3081</v>
      </c>
      <c r="C32" s="264">
        <v>21</v>
      </c>
      <c r="D32" s="140">
        <f>SUM(D33:D39)</f>
        <v>10838453</v>
      </c>
    </row>
    <row r="33" spans="1:4" s="2" customFormat="1" x14ac:dyDescent="0.2">
      <c r="A33" s="272" t="s">
        <v>1182</v>
      </c>
      <c r="B33" s="273" t="s">
        <v>1183</v>
      </c>
      <c r="C33" s="264">
        <v>22</v>
      </c>
      <c r="D33" s="141">
        <v>8753267</v>
      </c>
    </row>
    <row r="34" spans="1:4" s="2" customFormat="1" x14ac:dyDescent="0.2">
      <c r="A34" s="272" t="s">
        <v>1184</v>
      </c>
      <c r="B34" s="273" t="s">
        <v>1185</v>
      </c>
      <c r="C34" s="264">
        <v>23</v>
      </c>
      <c r="D34" s="141">
        <v>2049801</v>
      </c>
    </row>
    <row r="35" spans="1:4" s="2" customFormat="1" x14ac:dyDescent="0.2">
      <c r="A35" s="272" t="s">
        <v>1186</v>
      </c>
      <c r="B35" s="273" t="s">
        <v>1187</v>
      </c>
      <c r="C35" s="264">
        <v>24</v>
      </c>
      <c r="D35" s="141">
        <v>8524</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0</v>
      </c>
    </row>
    <row r="39" spans="1:4" s="2" customFormat="1" x14ac:dyDescent="0.2">
      <c r="A39" s="272" t="s">
        <v>1193</v>
      </c>
      <c r="B39" s="273" t="s">
        <v>3032</v>
      </c>
      <c r="C39" s="264">
        <v>28</v>
      </c>
      <c r="D39" s="141">
        <v>26861</v>
      </c>
    </row>
    <row r="40" spans="1:4" s="2" customFormat="1" x14ac:dyDescent="0.2">
      <c r="A40" s="275" t="s">
        <v>3033</v>
      </c>
      <c r="B40" s="271" t="s">
        <v>3034</v>
      </c>
      <c r="C40" s="264">
        <v>29</v>
      </c>
      <c r="D40" s="141">
        <v>157537</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0</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1165379</v>
      </c>
    </row>
    <row r="48" spans="1:4" s="2" customFormat="1" x14ac:dyDescent="0.2">
      <c r="A48" s="278"/>
      <c r="B48" s="271" t="s">
        <v>3084</v>
      </c>
      <c r="C48" s="264">
        <v>37</v>
      </c>
      <c r="D48" s="140">
        <f>D49+D54+D90+D95</f>
        <v>5946</v>
      </c>
    </row>
    <row r="49" spans="1:4" s="2" customFormat="1" x14ac:dyDescent="0.2">
      <c r="A49" s="276"/>
      <c r="B49" s="271" t="s">
        <v>3085</v>
      </c>
      <c r="C49" s="264">
        <v>38</v>
      </c>
      <c r="D49" s="140">
        <f>SUM(D50:D53)</f>
        <v>0</v>
      </c>
    </row>
    <row r="50" spans="1:4" s="2" customFormat="1" x14ac:dyDescent="0.2">
      <c r="A50" s="270"/>
      <c r="B50" s="273" t="s">
        <v>1568</v>
      </c>
      <c r="C50" s="264">
        <v>39</v>
      </c>
      <c r="D50" s="141">
        <v>0</v>
      </c>
    </row>
    <row r="51" spans="1:4" s="2" customFormat="1" x14ac:dyDescent="0.2">
      <c r="A51" s="272"/>
      <c r="B51" s="273" t="s">
        <v>1569</v>
      </c>
      <c r="C51" s="264">
        <v>40</v>
      </c>
      <c r="D51" s="141">
        <v>0</v>
      </c>
    </row>
    <row r="52" spans="1:4" s="2" customFormat="1" x14ac:dyDescent="0.2">
      <c r="A52" s="272"/>
      <c r="B52" s="273" t="s">
        <v>1570</v>
      </c>
      <c r="C52" s="264">
        <v>41</v>
      </c>
      <c r="D52" s="141">
        <v>0</v>
      </c>
    </row>
    <row r="53" spans="1:4" s="2" customFormat="1" x14ac:dyDescent="0.2">
      <c r="A53" s="272"/>
      <c r="B53" s="273" t="s">
        <v>1571</v>
      </c>
      <c r="C53" s="264">
        <v>42</v>
      </c>
      <c r="D53" s="141">
        <v>0</v>
      </c>
    </row>
    <row r="54" spans="1:4" s="2" customFormat="1" x14ac:dyDescent="0.2">
      <c r="A54" s="270" t="s">
        <v>1181</v>
      </c>
      <c r="B54" s="271" t="s">
        <v>3086</v>
      </c>
      <c r="C54" s="264">
        <v>43</v>
      </c>
      <c r="D54" s="140">
        <f>D55+D60+D65+D70+D75+D80+D85</f>
        <v>5946</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5946</v>
      </c>
    </row>
    <row r="61" spans="1:4" s="2" customFormat="1" x14ac:dyDescent="0.2">
      <c r="A61" s="272"/>
      <c r="B61" s="273" t="s">
        <v>1568</v>
      </c>
      <c r="C61" s="264">
        <v>50</v>
      </c>
      <c r="D61" s="141">
        <v>5946</v>
      </c>
    </row>
    <row r="62" spans="1:4" s="2" customFormat="1" x14ac:dyDescent="0.2">
      <c r="A62" s="272"/>
      <c r="B62" s="273" t="s">
        <v>1569</v>
      </c>
      <c r="C62" s="264">
        <v>51</v>
      </c>
      <c r="D62" s="141">
        <v>0</v>
      </c>
    </row>
    <row r="63" spans="1:4" s="2" customFormat="1" x14ac:dyDescent="0.2">
      <c r="A63" s="272"/>
      <c r="B63" s="273" t="s">
        <v>1570</v>
      </c>
      <c r="C63" s="264">
        <v>52</v>
      </c>
      <c r="D63" s="141">
        <v>0</v>
      </c>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v>0</v>
      </c>
    </row>
    <row r="70" spans="1:4" s="2" customFormat="1" x14ac:dyDescent="0.2">
      <c r="A70" s="270" t="s">
        <v>1188</v>
      </c>
      <c r="B70" s="271" t="s">
        <v>3090</v>
      </c>
      <c r="C70" s="264">
        <v>59</v>
      </c>
      <c r="D70" s="140">
        <f>SUM(D71:D74)</f>
        <v>0</v>
      </c>
    </row>
    <row r="71" spans="1:4" s="2" customFormat="1" x14ac:dyDescent="0.2">
      <c r="A71" s="272"/>
      <c r="B71" s="273" t="s">
        <v>1568</v>
      </c>
      <c r="C71" s="264">
        <v>60</v>
      </c>
      <c r="D71" s="141">
        <v>0</v>
      </c>
    </row>
    <row r="72" spans="1:4" s="2" customFormat="1" x14ac:dyDescent="0.2">
      <c r="A72" s="272"/>
      <c r="B72" s="273" t="s">
        <v>1569</v>
      </c>
      <c r="C72" s="264">
        <v>61</v>
      </c>
      <c r="D72" s="141">
        <v>0</v>
      </c>
    </row>
    <row r="73" spans="1:4" s="2" customFormat="1" x14ac:dyDescent="0.2">
      <c r="A73" s="272"/>
      <c r="B73" s="273" t="s">
        <v>1570</v>
      </c>
      <c r="C73" s="264">
        <v>62</v>
      </c>
      <c r="D73" s="141">
        <v>0</v>
      </c>
    </row>
    <row r="74" spans="1:4" s="2" customFormat="1" x14ac:dyDescent="0.2">
      <c r="A74" s="272"/>
      <c r="B74" s="273" t="s">
        <v>1571</v>
      </c>
      <c r="C74" s="264">
        <v>63</v>
      </c>
      <c r="D74" s="141">
        <v>0</v>
      </c>
    </row>
    <row r="75" spans="1:4" s="2" customFormat="1" x14ac:dyDescent="0.2">
      <c r="A75" s="270" t="s">
        <v>1190</v>
      </c>
      <c r="B75" s="271" t="s">
        <v>3091</v>
      </c>
      <c r="C75" s="264">
        <v>64</v>
      </c>
      <c r="D75" s="140">
        <f>SUM(D76:D79)</f>
        <v>0</v>
      </c>
    </row>
    <row r="76" spans="1:4" s="2" customFormat="1" x14ac:dyDescent="0.2">
      <c r="A76" s="276"/>
      <c r="B76" s="273" t="s">
        <v>1568</v>
      </c>
      <c r="C76" s="264">
        <v>65</v>
      </c>
      <c r="D76" s="141">
        <v>0</v>
      </c>
    </row>
    <row r="77" spans="1:4" s="2" customFormat="1" x14ac:dyDescent="0.2">
      <c r="A77" s="276"/>
      <c r="B77" s="273" t="s">
        <v>1569</v>
      </c>
      <c r="C77" s="264">
        <v>66</v>
      </c>
      <c r="D77" s="141">
        <v>0</v>
      </c>
    </row>
    <row r="78" spans="1:4" s="2" customFormat="1" x14ac:dyDescent="0.2">
      <c r="A78" s="276"/>
      <c r="B78" s="273" t="s">
        <v>1570</v>
      </c>
      <c r="C78" s="264">
        <v>67</v>
      </c>
      <c r="D78" s="141">
        <v>0</v>
      </c>
    </row>
    <row r="79" spans="1:4" s="2" customFormat="1" x14ac:dyDescent="0.2">
      <c r="A79" s="275"/>
      <c r="B79" s="273" t="s">
        <v>1571</v>
      </c>
      <c r="C79" s="264">
        <v>68</v>
      </c>
      <c r="D79" s="141">
        <v>0</v>
      </c>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1159433</v>
      </c>
    </row>
    <row r="102" spans="1:5" s="2" customFormat="1" x14ac:dyDescent="0.2">
      <c r="A102" s="272"/>
      <c r="B102" s="280" t="s">
        <v>4041</v>
      </c>
      <c r="C102" s="264">
        <v>91</v>
      </c>
      <c r="D102" s="141">
        <v>0</v>
      </c>
    </row>
    <row r="103" spans="1:5" s="2" customFormat="1" x14ac:dyDescent="0.2">
      <c r="A103" s="272" t="s">
        <v>1181</v>
      </c>
      <c r="B103" s="280" t="s">
        <v>1365</v>
      </c>
      <c r="C103" s="264">
        <v>92</v>
      </c>
      <c r="D103" s="141">
        <v>1159433</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Darko Domjanić</v>
      </c>
      <c r="B109" s="291"/>
      <c r="C109" s="293"/>
      <c r="D109" s="293"/>
      <c r="E109" s="291"/>
    </row>
    <row r="110" spans="1:5" s="292" customFormat="1" ht="15" customHeight="1" x14ac:dyDescent="0.2">
      <c r="A110" s="291" t="str">
        <f>IF(RefStr!H27="","Telefon za kontakt: _________________","Telefon za kontakt: " &amp; RefStr!H27)</f>
        <v>Telefon za kontakt: 01/6454-962</v>
      </c>
      <c r="B110" s="291"/>
      <c r="E110" s="291"/>
    </row>
    <row r="111" spans="1:5" s="292" customFormat="1" ht="15" customHeight="1" x14ac:dyDescent="0.2">
      <c r="A111" s="291" t="str">
        <f>IF(RefStr!H33="","Odgovorna osoba: _____________________________","Odgovorna osoba: " &amp; RefStr!H33)</f>
        <v>Odgovorna osoba: Vesna Vrbanović Jančić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102:D106 D31 D33:D40 D14 D12 D16:D23 D25:D29 D42:D46 D50:D53 D56:D59 D61:D64 D66:D69 D71:D74 D76:D79 D81:D84 D86:D89 D91:D94 D96:D100">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zoomScale="130" zoomScaleNormal="130" workbookViewId="0">
      <pane ySplit="2" topLeftCell="A4" activePane="bottomLeft" state="frozen"/>
      <selection pane="bottomLeft" activeCell="B6" sqref="B6"/>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14881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Darko Domjanić</cp:lastModifiedBy>
  <cp:lastPrinted>2019-01-31T12:35:37Z</cp:lastPrinted>
  <dcterms:created xsi:type="dcterms:W3CDTF">2001-11-21T09:32:18Z</dcterms:created>
  <dcterms:modified xsi:type="dcterms:W3CDTF">2019-01-31T14:49:09Z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